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comments/comment2.xml" ContentType="application/vnd.openxmlformats-officedocument.spreadsheetml.comments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ssumptions" sheetId="1" state="visible" r:id="rId1"/>
    <sheet name="Model" sheetId="2" state="visible" r:id="rId2"/>
    <sheet name="Sensitivity" sheetId="3" state="visible" r:id="rId3"/>
    <sheet name="Formula Notes" sheetId="4" state="visible" r:id="rId4"/>
  </sheets>
  <definedNames/>
  <calcPr calcId="124519" fullCalcOnLoad="1" iterate="1" iterateCount="100" iterateDelta="0.0001"/>
</workbook>
</file>

<file path=xl/styles.xml><?xml version="1.0" encoding="utf-8"?>
<styleSheet xmlns="http://schemas.openxmlformats.org/spreadsheetml/2006/main">
  <numFmts count="1">
    <numFmt numFmtId="164" formatCode="$#,##0"/>
  </numFmts>
  <fonts count="8">
    <font>
      <name val="Calibri"/>
      <family val="2"/>
      <color theme="1"/>
      <sz val="11"/>
      <scheme val="minor"/>
    </font>
    <font>
      <name val="Calibri"/>
      <b val="1"/>
      <color rgb="FF1F3864"/>
      <sz val="14"/>
    </font>
    <font>
      <name val="Calibri"/>
      <b val="1"/>
      <color rgb="FF000000"/>
      <sz val="11"/>
    </font>
    <font>
      <name val="Calibri"/>
      <color rgb="FF0000FF"/>
      <sz val="11"/>
    </font>
    <font>
      <name val="Calibri"/>
      <color rgb="FF000000"/>
      <sz val="11"/>
    </font>
    <font>
      <name val="Calibri"/>
      <color rgb="FF008000"/>
      <sz val="11"/>
    </font>
    <font>
      <name val="Calibri"/>
      <color rgb="FFC00000"/>
      <sz val="11"/>
    </font>
    <font>
      <name val="Calibri"/>
      <b val="1"/>
      <color rgb="FFFFFFFF"/>
      <sz val="11"/>
    </font>
  </fonts>
  <fills count="6">
    <fill>
      <patternFill/>
    </fill>
    <fill>
      <patternFill patternType="gray125"/>
    </fill>
    <fill>
      <patternFill patternType="solid">
        <fgColor rgb="FFD9E1F2"/>
      </patternFill>
    </fill>
    <fill>
      <patternFill patternType="solid">
        <fgColor rgb="FFF2F2F2"/>
      </patternFill>
    </fill>
    <fill>
      <patternFill patternType="solid">
        <fgColor rgb="FF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0" fillId="2" borderId="0" pivotButton="0" quotePrefix="0" xfId="0"/>
    <xf numFmtId="0" fontId="2" fillId="0" borderId="0" pivotButton="0" quotePrefix="0" xfId="0"/>
    <xf numFmtId="164" fontId="3" fillId="0" borderId="0" pivotButton="0" quotePrefix="0" xfId="0"/>
    <xf numFmtId="10" fontId="3" fillId="0" borderId="0" pivotButton="0" quotePrefix="0" xfId="0"/>
    <xf numFmtId="3" fontId="3" fillId="0" borderId="0" pivotButton="0" quotePrefix="0" xfId="0"/>
    <xf numFmtId="0" fontId="2" fillId="3" borderId="0" pivotButton="0" quotePrefix="0" xfId="0"/>
    <xf numFmtId="0" fontId="3" fillId="3" borderId="0" pivotButton="0" quotePrefix="0" xfId="0"/>
    <xf numFmtId="0" fontId="4" fillId="3" borderId="0" pivotButton="0" quotePrefix="0" xfId="0"/>
    <xf numFmtId="0" fontId="5" fillId="3" borderId="0" pivotButton="0" quotePrefix="0" xfId="0"/>
    <xf numFmtId="0" fontId="6" fillId="3" borderId="0" pivotButton="0" quotePrefix="0" xfId="0"/>
    <xf numFmtId="0" fontId="7" fillId="4" borderId="0" applyAlignment="1" pivotButton="0" quotePrefix="0" xfId="0">
      <alignment horizontal="center" vertical="center" wrapText="1"/>
    </xf>
    <xf numFmtId="0" fontId="3" fillId="0" borderId="0" pivotButton="0" quotePrefix="0" xfId="0"/>
    <xf numFmtId="0" fontId="4" fillId="0" borderId="0" pivotButton="0" quotePrefix="0" xfId="0"/>
    <xf numFmtId="10" fontId="4" fillId="5" borderId="0" pivotButton="0" quotePrefix="0" xfId="0"/>
    <xf numFmtId="3" fontId="4" fillId="0" borderId="0" pivotButton="0" quotePrefix="0" xfId="0"/>
    <xf numFmtId="164" fontId="4" fillId="0" borderId="0" pivotButton="0" quotePrefix="0" xfId="0"/>
    <xf numFmtId="164" fontId="5" fillId="0" borderId="0" pivotButton="0" quotePrefix="0" xfId="0"/>
    <xf numFmtId="3" fontId="5" fillId="0" borderId="0" pivotButton="0" quotePrefix="0" xfId="0"/>
    <xf numFmtId="10" fontId="5" fillId="0" borderId="0" pivotButton="0" quotePrefix="0" xfId="0"/>
    <xf numFmtId="164" fontId="4" fillId="5" borderId="0" pivotButton="0" quotePrefix="0" xfId="0"/>
    <xf numFmtId="1" fontId="3" fillId="0" borderId="0" pivotButton="0" quotePrefix="0" xfId="0"/>
    <xf numFmtId="0" fontId="4" fillId="0" borderId="0" applyAlignment="1" pivotButton="0" quotePrefix="0" xfId="0">
      <alignment horizontal="center"/>
    </xf>
    <xf numFmtId="0" fontId="7" fillId="4" borderId="0" applyAlignment="1" pivotButton="0" quotePrefix="0" xfId="0">
      <alignment horizontal="center"/>
    </xf>
    <xf numFmtId="10" fontId="3" fillId="0" borderId="0" applyAlignment="1" pivotButton="0" quotePrefix="0" xfId="0">
      <alignment horizontal="center"/>
    </xf>
    <xf numFmtId="10" fontId="4" fillId="0" borderId="0" pivotButton="0" quotePrefix="0" xfId="0"/>
    <xf numFmtId="0" fontId="2" fillId="0" borderId="0" applyAlignment="1" pivotButton="0" quotePrefix="0" xfId="0">
      <alignment horizontal="left" vertical="top" wrapText="1"/>
    </xf>
    <xf numFmtId="0" fontId="4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dxfs count="2">
    <dxf>
      <fill>
        <patternFill patternType="solid">
          <fgColor rgb="FFC6EFCE"/>
        </patternFill>
      </fill>
    </dxf>
    <dxf>
      <font>
        <b val="1"/>
        <color rgb="FFC00000"/>
      </font>
      <fill>
        <patternFill patternType="solid">
          <f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omments/comment1.xml><?xml version="1.0" encoding="utf-8"?>
<comments xmlns="http://schemas.openxmlformats.org/spreadsheetml/2006/main">
  <authors>
    <author>Course</author>
  </authors>
  <commentList>
    <comment ref="B11" authorId="0" shapeId="0">
      <text>
        <t>Scenario switch with INDEX: the switch cell B10 picks the row. INDEX over a static range beats nested IFs and avoids volatile OFFSET. CHOOSE(B10, ...) does the same for a few cases.</t>
      </text>
    </comment>
    <comment ref="B19" authorId="0" shapeId="0">
      <text>
        <t>Circularity solved with algebra, no iteration: reserve = m*(rate/12)*L and L = B + reserve, so L = B/(1 - m*rate/12). Clean, auditable, no circular-reference flag. The lesson shows the iterative-toggle alternative.</t>
      </text>
    </comment>
    <comment ref="B29" authorId="0" shapeId="0">
      <text>
        <t>Equity plug = Uses - Loan. A sign slip here breaks the Sources=Uses check below — which is exactly what the Checks block is for.</t>
      </text>
    </comment>
  </commentList>
</comments>
</file>

<file path=xl/comments/comment2.xml><?xml version="1.0" encoding="utf-8"?>
<comments xmlns="http://schemas.openxmlformats.org/spreadsheetml/2006/main">
  <authors>
    <author>Course</author>
  </authors>
  <commentList>
    <comment ref="B5" authorId="0" shapeId="0">
      <text>
        <t>2-VARIABLE GRID: one formula, anchored so it copies across all 25 cells. B$4 locks the SOFR header row; $A5 locks the exit-month column. This is the layout a native What-If Data Table fills automatically (Data &gt; What-If &gt; Data Table) — see the lesson; here it is fully live so it recalculates everywhere.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9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 ht="22" customHeight="1">
      <c r="A1" s="1" t="inlineStr">
        <is>
          <t>Module 06 — Robustness: Assumptions</t>
        </is>
      </c>
    </row>
    <row r="5">
      <c r="A5" s="2" t="inlineStr">
        <is>
          <t>LOAN (from Module 04)</t>
        </is>
      </c>
      <c r="B5" s="3" t="n"/>
    </row>
    <row r="6">
      <c r="A6" s="4" t="inlineStr">
        <is>
          <t>Loan amount</t>
        </is>
      </c>
      <c r="B6" s="5" t="n">
        <v>21000000</v>
      </c>
    </row>
    <row r="7">
      <c r="A7" s="4" t="inlineStr">
        <is>
          <t>Spread</t>
        </is>
      </c>
      <c r="B7" s="6" t="n">
        <v>0.035</v>
      </c>
    </row>
    <row r="8">
      <c r="A8" s="4" t="inlineStr">
        <is>
          <t>Origination fee %</t>
        </is>
      </c>
      <c r="B8" s="6" t="n">
        <v>0.01</v>
      </c>
    </row>
    <row r="9">
      <c r="A9" s="4" t="inlineStr">
        <is>
          <t>Exit fee %</t>
        </is>
      </c>
      <c r="B9" s="6" t="n">
        <v>0.005</v>
      </c>
    </row>
    <row r="10">
      <c r="A10" s="2" t="inlineStr">
        <is>
          <t>INTEREST RESERVE</t>
        </is>
      </c>
      <c r="B10" s="3" t="n"/>
    </row>
    <row r="11">
      <c r="A11" s="4" t="inlineStr">
        <is>
          <t>Base loan draw (B)</t>
        </is>
      </c>
      <c r="B11" s="5" t="n">
        <v>18000000</v>
      </c>
    </row>
    <row r="12">
      <c r="A12" s="4" t="inlineStr">
        <is>
          <t>Reserve months (m)</t>
        </is>
      </c>
      <c r="B12" s="7" t="n">
        <v>12</v>
      </c>
    </row>
    <row r="13">
      <c r="A13" s="4" t="inlineStr">
        <is>
          <t>All-in rate (base)</t>
        </is>
      </c>
      <c r="B13" s="6" t="n">
        <v>0.078</v>
      </c>
    </row>
    <row r="15">
      <c r="A15" s="8" t="inlineStr">
        <is>
          <t>COLOR LEGEND</t>
        </is>
      </c>
    </row>
    <row r="16">
      <c r="A16" s="9" t="inlineStr">
        <is>
          <t>Blue = input / assumption</t>
        </is>
      </c>
    </row>
    <row r="17">
      <c r="A17" s="10" t="inlineStr">
        <is>
          <t>Black = formula / calculation</t>
        </is>
      </c>
    </row>
    <row r="18">
      <c r="A18" s="11" t="inlineStr">
        <is>
          <t>Green = link to another sheet</t>
        </is>
      </c>
    </row>
    <row r="19">
      <c r="A19" s="12" t="inlineStr">
        <is>
          <t>Red = warning / failed check</t>
        </is>
      </c>
    </row>
  </sheetData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36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0" customWidth="1" min="1" max="1"/>
    <col width="16" customWidth="1" min="2" max="2"/>
    <col width="14" customWidth="1" min="3" max="3"/>
    <col width="14" customWidth="1" min="4" max="4"/>
    <col width="12" customWidth="1" min="5" max="5"/>
  </cols>
  <sheetData>
    <row r="1" ht="22" customHeight="1">
      <c r="A1" s="1" t="inlineStr">
        <is>
          <t>Model — scenarios, interest reserve, audit</t>
        </is>
      </c>
    </row>
    <row r="4">
      <c r="A4" s="2" t="inlineStr">
        <is>
          <t>SCENARIO SWITCH</t>
        </is>
      </c>
      <c r="B4" s="3" t="n"/>
      <c r="C4" s="3" t="n"/>
      <c r="D4" s="3" t="n"/>
    </row>
    <row r="5">
      <c r="A5" s="13" t="inlineStr">
        <is>
          <t>Scenario</t>
        </is>
      </c>
      <c r="B5" s="13" t="inlineStr">
        <is>
          <t>SOFR</t>
        </is>
      </c>
      <c r="C5" s="13" t="inlineStr">
        <is>
          <t>Exit month</t>
        </is>
      </c>
      <c r="D5" s="13" t="inlineStr">
        <is>
          <t>Stab NOI</t>
        </is>
      </c>
    </row>
    <row r="6">
      <c r="A6" s="14" t="inlineStr">
        <is>
          <t>Base</t>
        </is>
      </c>
      <c r="B6" s="6" t="n">
        <v>0.043</v>
      </c>
      <c r="C6" s="7" t="n">
        <v>36</v>
      </c>
      <c r="D6" s="5" t="n">
        <v>2250000</v>
      </c>
    </row>
    <row r="7">
      <c r="A7" s="14" t="inlineStr">
        <is>
          <t>Downside</t>
        </is>
      </c>
      <c r="B7" s="6" t="n">
        <v>0.05</v>
      </c>
      <c r="C7" s="7" t="n">
        <v>42</v>
      </c>
      <c r="D7" s="5" t="n">
        <v>2000000</v>
      </c>
    </row>
    <row r="8">
      <c r="A8" s="14" t="inlineStr">
        <is>
          <t>Upside</t>
        </is>
      </c>
      <c r="B8" s="6" t="n">
        <v>0.04</v>
      </c>
      <c r="C8" s="7" t="n">
        <v>30</v>
      </c>
      <c r="D8" s="5" t="n">
        <v>2400000</v>
      </c>
    </row>
    <row r="10">
      <c r="A10" s="4" t="inlineStr">
        <is>
          <t>Active scenario (1/2/3)</t>
        </is>
      </c>
      <c r="B10" s="7" t="n">
        <v>1</v>
      </c>
    </row>
    <row r="11">
      <c r="A11" s="15" t="inlineStr">
        <is>
          <t>Active SOFR</t>
        </is>
      </c>
      <c r="B11" s="16">
        <f>INDEX(B6:B8,$B$10)</f>
        <v/>
      </c>
    </row>
    <row r="12">
      <c r="A12" s="15" t="inlineStr">
        <is>
          <t>Active exit month</t>
        </is>
      </c>
      <c r="B12" s="17">
        <f>INDEX(C6:C8,$B$10)</f>
        <v/>
      </c>
    </row>
    <row r="13">
      <c r="A13" s="15" t="inlineStr">
        <is>
          <t>Active stab NOI</t>
        </is>
      </c>
      <c r="B13" s="18">
        <f>INDEX(D6:D8,$B$10)</f>
        <v/>
      </c>
    </row>
    <row r="15">
      <c r="A15" s="2" t="inlineStr">
        <is>
          <t>INTEREST RESERVE (circularity solved)</t>
        </is>
      </c>
      <c r="B15" s="3" t="n"/>
      <c r="C15" s="3" t="n"/>
      <c r="D15" s="3" t="n"/>
    </row>
    <row r="16">
      <c r="A16" s="15" t="inlineStr">
        <is>
          <t>Base loan draw (B)</t>
        </is>
      </c>
      <c r="B16" s="19">
        <f>Assumptions!$B$11</f>
        <v/>
      </c>
    </row>
    <row r="17">
      <c r="A17" s="15" t="inlineStr">
        <is>
          <t>Reserve months (m)</t>
        </is>
      </c>
      <c r="B17" s="20">
        <f>Assumptions!$B$12</f>
        <v/>
      </c>
    </row>
    <row r="18">
      <c r="A18" s="15" t="inlineStr">
        <is>
          <t>All-in rate</t>
        </is>
      </c>
      <c r="B18" s="21">
        <f>Assumptions!$B$13</f>
        <v/>
      </c>
    </row>
    <row r="19">
      <c r="A19" s="4" t="inlineStr">
        <is>
          <t>Total loan L = B/(1 - m*rate/12)</t>
        </is>
      </c>
      <c r="B19" s="22">
        <f>B16/(1-B17*B18/12)</f>
        <v/>
      </c>
    </row>
    <row r="20">
      <c r="A20" s="4" t="inlineStr">
        <is>
          <t>Interest reserve = L - B</t>
        </is>
      </c>
      <c r="B20" s="18">
        <f>B19-B16</f>
        <v/>
      </c>
    </row>
    <row r="22">
      <c r="A22" s="2" t="inlineStr">
        <is>
          <t>AUDIT — find &amp; fix the planted errors</t>
        </is>
      </c>
      <c r="B22" s="3" t="n"/>
      <c r="C22" s="3" t="n"/>
      <c r="D22" s="3" t="n"/>
    </row>
    <row r="23">
      <c r="A23" s="15" t="inlineStr">
        <is>
          <t>Loan</t>
        </is>
      </c>
      <c r="B23" s="5" t="n">
        <v>21000000</v>
      </c>
    </row>
    <row r="24">
      <c r="A24" s="15" t="inlineStr">
        <is>
          <t>Rate</t>
        </is>
      </c>
      <c r="B24" s="6" t="n">
        <v>0.078</v>
      </c>
    </row>
    <row r="25">
      <c r="A25" s="15" t="inlineStr">
        <is>
          <t>Days in period</t>
        </is>
      </c>
      <c r="B25" s="23" t="n">
        <v>30</v>
      </c>
    </row>
    <row r="26">
      <c r="A26" s="15" t="inlineStr">
        <is>
          <t>Uses (project cost)</t>
        </is>
      </c>
      <c r="B26" s="5" t="n">
        <v>30000000</v>
      </c>
    </row>
    <row r="27">
      <c r="A27" s="15" t="inlineStr">
        <is>
          <t>Monthly interest (Act/360)</t>
        </is>
      </c>
      <c r="B27" s="18">
        <f>B23*B24*B25/360</f>
        <v/>
      </c>
    </row>
    <row r="28">
      <c r="A28" s="15" t="inlineStr">
        <is>
          <t>Annual debt service</t>
        </is>
      </c>
      <c r="B28" s="18">
        <f>B23*B24</f>
        <v/>
      </c>
    </row>
    <row r="29">
      <c r="A29" s="15" t="inlineStr">
        <is>
          <t>Equity plug (Uses - Loan)</t>
        </is>
      </c>
      <c r="B29" s="22">
        <f>B26-B23</f>
        <v/>
      </c>
    </row>
    <row r="30">
      <c r="A30" s="15" t="inlineStr">
        <is>
          <t>Check: Sources = Uses</t>
        </is>
      </c>
      <c r="B30" s="15">
        <f>IF(ABS((B23+B29)-B26)&lt;1,"OK","FAIL")</f>
        <v/>
      </c>
    </row>
    <row r="32">
      <c r="A32" s="2" t="inlineStr">
        <is>
          <t>CHECKS</t>
        </is>
      </c>
      <c r="B32" s="3" t="n"/>
      <c r="C32" s="3" t="n"/>
    </row>
    <row r="33">
      <c r="A33" s="15" t="inlineStr">
        <is>
          <t>Interest reserve &gt; 0</t>
        </is>
      </c>
      <c r="C33" s="24">
        <f>IF(B20&gt;0,"OK","FAIL")</f>
        <v/>
      </c>
    </row>
    <row r="34">
      <c r="A34" s="15" t="inlineStr">
        <is>
          <t>Total loan &gt; base draw</t>
        </is>
      </c>
      <c r="C34" s="24">
        <f>IF(B19&gt;B16,"OK","FAIL")</f>
        <v/>
      </c>
    </row>
    <row r="35">
      <c r="A35" s="15" t="inlineStr">
        <is>
          <t>Audit: Sources = Uses</t>
        </is>
      </c>
      <c r="C35" s="24">
        <f>IF(EXACT(B30,"OK"),"OK","FAIL")</f>
        <v/>
      </c>
    </row>
    <row r="36">
      <c r="A36" s="15" t="inlineStr">
        <is>
          <t>Active scenario in 1..3</t>
        </is>
      </c>
      <c r="C36" s="24">
        <f>IF(AND(B10&gt;=1,B10&lt;=3),"OK","FAIL")</f>
        <v/>
      </c>
    </row>
  </sheetData>
  <mergeCells count="1">
    <mergeCell ref="A1:E1"/>
  </mergeCells>
  <conditionalFormatting sqref="C33:C36">
    <cfRule type="expression" priority="1" dxfId="0">
      <formula>EXACT(C33,"OK")</formula>
    </cfRule>
    <cfRule type="expression" priority="2" dxfId="1">
      <formula>EXACT(C33,"FAIL")</formula>
    </cfRule>
  </conditionalFormatting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9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0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</cols>
  <sheetData>
    <row r="1" ht="22" customHeight="1">
      <c r="A1" s="1" t="inlineStr">
        <is>
          <t>Sensitivity — lender gross yield: SOFR x exit month</t>
        </is>
      </c>
    </row>
    <row r="3">
      <c r="A3" s="15" t="inlineStr">
        <is>
          <t>Closed-form lender gross yield = (SOFR + spread) + (orig% + exit%) / (exit month / 12)</t>
        </is>
      </c>
    </row>
    <row r="4">
      <c r="A4" s="25" t="inlineStr">
        <is>
          <t>exit \ SOFR</t>
        </is>
      </c>
      <c r="B4" s="26" t="n">
        <v>0.035</v>
      </c>
      <c r="C4" s="26" t="n">
        <v>0.04</v>
      </c>
      <c r="D4" s="26" t="n">
        <v>0.045</v>
      </c>
      <c r="E4" s="26" t="n">
        <v>0.05</v>
      </c>
      <c r="F4" s="26" t="n">
        <v>0.055</v>
      </c>
    </row>
    <row r="5">
      <c r="A5" s="7" t="n">
        <v>24</v>
      </c>
      <c r="B5" s="16">
        <f>(B$4+Assumptions!$B$7)+(Assumptions!$B$8+Assumptions!$B$9)/($A5/12)</f>
        <v/>
      </c>
      <c r="C5" s="27">
        <f>(C$4+Assumptions!$B$7)+(Assumptions!$B$8+Assumptions!$B$9)/($A5/12)</f>
        <v/>
      </c>
      <c r="D5" s="27">
        <f>(D$4+Assumptions!$B$7)+(Assumptions!$B$8+Assumptions!$B$9)/($A5/12)</f>
        <v/>
      </c>
      <c r="E5" s="27">
        <f>(E$4+Assumptions!$B$7)+(Assumptions!$B$8+Assumptions!$B$9)/($A5/12)</f>
        <v/>
      </c>
      <c r="F5" s="27">
        <f>(F$4+Assumptions!$B$7)+(Assumptions!$B$8+Assumptions!$B$9)/($A5/12)</f>
        <v/>
      </c>
    </row>
    <row r="6">
      <c r="A6" s="7" t="n">
        <v>30</v>
      </c>
      <c r="B6" s="27">
        <f>(B$4+Assumptions!$B$7)+(Assumptions!$B$8+Assumptions!$B$9)/($A6/12)</f>
        <v/>
      </c>
      <c r="C6" s="27">
        <f>(C$4+Assumptions!$B$7)+(Assumptions!$B$8+Assumptions!$B$9)/($A6/12)</f>
        <v/>
      </c>
      <c r="D6" s="27">
        <f>(D$4+Assumptions!$B$7)+(Assumptions!$B$8+Assumptions!$B$9)/($A6/12)</f>
        <v/>
      </c>
      <c r="E6" s="27">
        <f>(E$4+Assumptions!$B$7)+(Assumptions!$B$8+Assumptions!$B$9)/($A6/12)</f>
        <v/>
      </c>
      <c r="F6" s="27">
        <f>(F$4+Assumptions!$B$7)+(Assumptions!$B$8+Assumptions!$B$9)/($A6/12)</f>
        <v/>
      </c>
    </row>
    <row r="7">
      <c r="A7" s="7" t="n">
        <v>36</v>
      </c>
      <c r="B7" s="27">
        <f>(B$4+Assumptions!$B$7)+(Assumptions!$B$8+Assumptions!$B$9)/($A7/12)</f>
        <v/>
      </c>
      <c r="C7" s="27">
        <f>(C$4+Assumptions!$B$7)+(Assumptions!$B$8+Assumptions!$B$9)/($A7/12)</f>
        <v/>
      </c>
      <c r="D7" s="27">
        <f>(D$4+Assumptions!$B$7)+(Assumptions!$B$8+Assumptions!$B$9)/($A7/12)</f>
        <v/>
      </c>
      <c r="E7" s="27">
        <f>(E$4+Assumptions!$B$7)+(Assumptions!$B$8+Assumptions!$B$9)/($A7/12)</f>
        <v/>
      </c>
      <c r="F7" s="27">
        <f>(F$4+Assumptions!$B$7)+(Assumptions!$B$8+Assumptions!$B$9)/($A7/12)</f>
        <v/>
      </c>
    </row>
    <row r="8">
      <c r="A8" s="7" t="n">
        <v>42</v>
      </c>
      <c r="B8" s="27">
        <f>(B$4+Assumptions!$B$7)+(Assumptions!$B$8+Assumptions!$B$9)/($A8/12)</f>
        <v/>
      </c>
      <c r="C8" s="27">
        <f>(C$4+Assumptions!$B$7)+(Assumptions!$B$8+Assumptions!$B$9)/($A8/12)</f>
        <v/>
      </c>
      <c r="D8" s="27">
        <f>(D$4+Assumptions!$B$7)+(Assumptions!$B$8+Assumptions!$B$9)/($A8/12)</f>
        <v/>
      </c>
      <c r="E8" s="27">
        <f>(E$4+Assumptions!$B$7)+(Assumptions!$B$8+Assumptions!$B$9)/($A8/12)</f>
        <v/>
      </c>
      <c r="F8" s="27">
        <f>(F$4+Assumptions!$B$7)+(Assumptions!$B$8+Assumptions!$B$9)/($A8/12)</f>
        <v/>
      </c>
    </row>
    <row r="9">
      <c r="A9" s="7" t="n">
        <v>48</v>
      </c>
      <c r="B9" s="27">
        <f>(B$4+Assumptions!$B$7)+(Assumptions!$B$8+Assumptions!$B$9)/($A9/12)</f>
        <v/>
      </c>
      <c r="C9" s="27">
        <f>(C$4+Assumptions!$B$7)+(Assumptions!$B$8+Assumptions!$B$9)/($A9/12)</f>
        <v/>
      </c>
      <c r="D9" s="27">
        <f>(D$4+Assumptions!$B$7)+(Assumptions!$B$8+Assumptions!$B$9)/($A9/12)</f>
        <v/>
      </c>
      <c r="E9" s="27">
        <f>(E$4+Assumptions!$B$7)+(Assumptions!$B$8+Assumptions!$B$9)/($A9/12)</f>
        <v/>
      </c>
      <c r="F9" s="27">
        <f>(F$4+Assumptions!$B$7)+(Assumptions!$B$8+Assumptions!$B$9)/($A9/12)</f>
        <v/>
      </c>
    </row>
  </sheetData>
  <mergeCells count="1">
    <mergeCell ref="A1:G1"/>
  </mergeCells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26" customWidth="1" min="2" max="2"/>
    <col width="40" customWidth="1" min="3" max="3"/>
    <col width="26" customWidth="1" min="4" max="4"/>
    <col width="34" customWidth="1" min="5" max="5"/>
  </cols>
  <sheetData>
    <row r="1" ht="22" customHeight="1">
      <c r="A1" s="1" t="inlineStr">
        <is>
          <t>Formula Notes</t>
        </is>
      </c>
    </row>
    <row r="3">
      <c r="A3" s="13" t="inlineStr">
        <is>
          <t>Cell</t>
        </is>
      </c>
      <c r="B3" s="13" t="inlineStr">
        <is>
          <t>Formula</t>
        </is>
      </c>
      <c r="C3" s="13" t="inlineStr">
        <is>
          <t>Plain-English</t>
        </is>
      </c>
      <c r="D3" s="13" t="inlineStr">
        <is>
          <t>Shortcut</t>
        </is>
      </c>
      <c r="E3" s="13" t="inlineStr">
        <is>
          <t>Common mistake</t>
        </is>
      </c>
    </row>
    <row r="4" ht="42" customHeight="1">
      <c r="A4" s="28" t="inlineStr">
        <is>
          <t>Sensitivity!B5</t>
        </is>
      </c>
      <c r="B4" s="29" t="inlineStr">
        <is>
          <t xml:space="preserve"> =(SOFR+spread)+(fees)/(months/12)</t>
        </is>
      </c>
      <c r="C4" s="29" t="inlineStr">
        <is>
          <t>Lender gross yield for one SOFR x exit combo.</t>
        </is>
      </c>
      <c r="D4" s="29" t="inlineStr">
        <is>
          <t>Anchor B$4 and $A5, then fill</t>
        </is>
      </c>
      <c r="E4" s="29" t="inlineStr">
        <is>
          <t>Forgetting the mixed anchors so the grid drifts</t>
        </is>
      </c>
    </row>
    <row r="5" ht="42" customHeight="1">
      <c r="A5" s="28" t="inlineStr">
        <is>
          <t>Model!B11</t>
        </is>
      </c>
      <c r="B5" s="29" t="inlineStr">
        <is>
          <t xml:space="preserve"> =INDEX(col,$B$10)</t>
        </is>
      </c>
      <c r="C5" s="29" t="inlineStr">
        <is>
          <t>Scenario switch.</t>
        </is>
      </c>
      <c r="D5" s="29" t="inlineStr">
        <is>
          <t>INDEX over a static range</t>
        </is>
      </c>
      <c r="E5" s="29" t="inlineStr">
        <is>
          <t>Using volatile OFFSET/INDIRECT</t>
        </is>
      </c>
    </row>
    <row r="6" ht="42" customHeight="1">
      <c r="A6" s="28" t="inlineStr">
        <is>
          <t>Model!B19</t>
        </is>
      </c>
      <c r="B6" s="29" t="inlineStr">
        <is>
          <t xml:space="preserve"> =B/(1-m*rate/12)</t>
        </is>
      </c>
      <c r="C6" s="29" t="inlineStr">
        <is>
          <t>Interest reserve, circularity solved algebraically.</t>
        </is>
      </c>
      <c r="D6" s="29" t="inlineStr">
        <is>
          <t>—</t>
        </is>
      </c>
      <c r="E6" s="29" t="inlineStr">
        <is>
          <t>Leaving a live circular reference without enabling iteration</t>
        </is>
      </c>
    </row>
    <row r="7" ht="42" customHeight="1">
      <c r="A7" s="28" t="inlineStr">
        <is>
          <t>Model!B29</t>
        </is>
      </c>
      <c r="B7" s="29" t="inlineStr">
        <is>
          <t xml:space="preserve"> =Uses-Loan</t>
        </is>
      </c>
      <c r="C7" s="29" t="inlineStr">
        <is>
          <t>Equity plug.</t>
        </is>
      </c>
      <c r="D7" s="29" t="inlineStr">
        <is>
          <t>—</t>
        </is>
      </c>
      <c r="E7" s="29" t="inlineStr">
        <is>
          <t>Sign slip that breaks Sources=Uses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2026-06-18T16:06:56Z</dcterms:created>
  <dcterms:modified xsi:type="dcterms:W3CDTF">2026-06-18T16:06:56Z</dcterms:modified>
</cp:coreProperties>
</file>