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Model" sheetId="2" state="visible" r:id="rId2"/>
    <sheet name="Output" sheetId="3" state="visible" r:id="rId3"/>
    <sheet name="Formula No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$#,##0"/>
    <numFmt numFmtId="165" formatCode="yyyy-mm-dd h:mm:ss"/>
    <numFmt numFmtId="166" formatCode="m/d/yyyy"/>
    <numFmt numFmtId="167" formatCode="0.000%"/>
    <numFmt numFmtId="168" formatCode="0.00x"/>
  </numFmts>
  <fonts count="8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FF"/>
      <sz val="11"/>
    </font>
    <font>
      <name val="Calibri"/>
      <color rgb="FF000000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0" fillId="2" borderId="0" pivotButton="0" quotePrefix="0" xfId="0"/>
    <xf numFmtId="0" fontId="2" fillId="0" borderId="0" pivotButton="0" quotePrefix="0" xfId="0"/>
    <xf numFmtId="164" fontId="3" fillId="0" borderId="0" pivotButton="0" quotePrefix="0" xfId="0"/>
    <xf numFmtId="10" fontId="3" fillId="0" borderId="0" pivotButton="0" quotePrefix="0" xfId="0"/>
    <xf numFmtId="3" fontId="3" fillId="0" borderId="0" pivotButton="0" quotePrefix="0" xfId="0"/>
    <xf numFmtId="166" fontId="3" fillId="0" borderId="0" pivotButton="0" quotePrefix="0" xfId="0"/>
    <xf numFmtId="167" fontId="4" fillId="0" borderId="0" pivotButton="0" quotePrefix="0" xfId="0"/>
    <xf numFmtId="164" fontId="4" fillId="0" borderId="0" pivotButton="0" quotePrefix="0" xfId="0"/>
    <xf numFmtId="0" fontId="2" fillId="3" borderId="0" pivotButton="0" quotePrefix="0" xfId="0"/>
    <xf numFmtId="0" fontId="3" fillId="3" borderId="0" pivotButton="0" quotePrefix="0" xfId="0"/>
    <xf numFmtId="0" fontId="4" fillId="3" borderId="0" pivotButton="0" quotePrefix="0" xfId="0"/>
    <xf numFmtId="0" fontId="5" fillId="3" borderId="0" pivotButton="0" quotePrefix="0" xfId="0"/>
    <xf numFmtId="0" fontId="6" fillId="3" borderId="0" pivotButton="0" quotePrefix="0" xfId="0"/>
    <xf numFmtId="0" fontId="7" fillId="4" borderId="0" applyAlignment="1" pivotButton="0" quotePrefix="0" xfId="0">
      <alignment horizontal="center" vertical="center" wrapText="1"/>
    </xf>
    <xf numFmtId="0" fontId="4" fillId="0" borderId="0" pivotButton="0" quotePrefix="0" xfId="0"/>
    <xf numFmtId="166" fontId="5" fillId="0" borderId="0" pivotButton="0" quotePrefix="0" xfId="0"/>
    <xf numFmtId="166" fontId="4" fillId="0" borderId="0" pivotButton="0" quotePrefix="0" xfId="0"/>
    <xf numFmtId="164" fontId="5" fillId="0" borderId="0" pivotButton="0" quotePrefix="0" xfId="0"/>
    <xf numFmtId="164" fontId="4" fillId="5" borderId="0" pivotButton="0" quotePrefix="0" xfId="0"/>
    <xf numFmtId="10" fontId="4" fillId="5" borderId="0" pivotButton="0" quotePrefix="0" xfId="0"/>
    <xf numFmtId="168" fontId="4" fillId="5" borderId="0" pivotButton="0" quotePrefix="0" xfId="0"/>
    <xf numFmtId="0" fontId="4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FFC6EFCE"/>
        </patternFill>
      </fill>
    </dxf>
    <dxf>
      <font>
        <b val="1"/>
        <color rgb="FFC00000"/>
      </font>
      <fill>
        <patternFill patternType="solid">
          <f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omments/comment1.xml><?xml version="1.0" encoding="utf-8"?>
<comments xmlns="http://schemas.openxmlformats.org/spreadsheetml/2006/main">
  <authors>
    <author>Course</author>
  </authors>
  <commentList>
    <comment ref="D6" authorId="0" shapeId="0">
      <text>
        <t>PMT: level payment. =-PMT(monthly rate, amort months, loan). PMT returns a negative (cash out); the leading minus flips it positive. Anchor every arg to Assumptions.</t>
      </text>
    </comment>
    <comment ref="E6" authorId="0" shapeId="0">
      <text>
        <t>IPMT: interest portion for THIS period. The period argument is the month number A6. Same sign convention -&gt; negate.</t>
      </text>
    </comment>
    <comment ref="F6" authorId="0" shapeId="0">
      <text>
        <t>PPMT: principal portion. PPMT + IPMT = PMT every period. Negate.</t>
      </text>
    </comment>
    <comment ref="G6" authorId="0" shapeId="0">
      <text>
        <t>Corkscrew ending balance = Beginning - Principal. Next row's Beginning links to this cell.</t>
      </text>
    </comment>
    <comment ref="H6" authorId="0" shapeId="0">
      <text>
        <t>Lender cash flow: the monthly payment, plus the balloon (ending balance) in the final month via an IF flag on the term. Drives XIRR.</t>
      </text>
    </comment>
  </commentList>
</comments>
</file>

<file path=xl/comments/comment2.xml><?xml version="1.0" encoding="utf-8"?>
<comments xmlns="http://schemas.openxmlformats.org/spreadsheetml/2006/main">
  <authors>
    <author>Course</author>
  </authors>
  <commentList>
    <comment ref="B8" authorId="0" shapeId="0">
      <text>
        <t>XIRR(values, dates, guess): values = lender cash-flow column (negative funding first), dates = the payment dates. XIRR discounts Actual/365. MOIC = total inflows / equity out.</t>
      </text>
    </comment>
    <comment ref="B9" authorId="0" shapeId="0">
      <text>
        <t>MOIC = sum of all inflows divided by the lender's net outflow at close.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 ht="22" customHeight="1">
      <c r="A1" s="1" t="inlineStr">
        <is>
          <t>Module 03 — Permanent Loan: Assumptions</t>
        </is>
      </c>
    </row>
    <row r="5">
      <c r="A5" s="2" t="inlineStr">
        <is>
          <t>INPUTS (illustrative)</t>
        </is>
      </c>
      <c r="B5" s="3" t="n"/>
    </row>
    <row r="6">
      <c r="A6" s="4" t="inlineStr">
        <is>
          <t>Loan amount</t>
        </is>
      </c>
      <c r="B6" s="5" t="n">
        <v>10000000</v>
      </c>
    </row>
    <row r="7">
      <c r="A7" s="4" t="inlineStr">
        <is>
          <t>Annual rate (fixed)</t>
        </is>
      </c>
      <c r="B7" s="6" t="n">
        <v>0.0585</v>
      </c>
    </row>
    <row r="8">
      <c r="A8" s="4" t="inlineStr">
        <is>
          <t>Amortization (months)</t>
        </is>
      </c>
      <c r="B8" s="7" t="n">
        <v>360</v>
      </c>
    </row>
    <row r="9">
      <c r="A9" s="4" t="inlineStr">
        <is>
          <t>Term (months)</t>
        </is>
      </c>
      <c r="B9" s="7" t="n">
        <v>120</v>
      </c>
    </row>
    <row r="10">
      <c r="A10" s="4" t="inlineStr">
        <is>
          <t>Origination fee %</t>
        </is>
      </c>
      <c r="B10" s="6" t="n">
        <v>0.01</v>
      </c>
    </row>
    <row r="11">
      <c r="A11" s="4" t="inlineStr">
        <is>
          <t>Close date</t>
        </is>
      </c>
      <c r="B11" s="8" t="n">
        <v>46023</v>
      </c>
    </row>
    <row r="12">
      <c r="A12" s="2" t="inlineStr">
        <is>
          <t>DERIVED</t>
        </is>
      </c>
      <c r="B12" s="3" t="n"/>
    </row>
    <row r="13">
      <c r="A13" s="4" t="inlineStr">
        <is>
          <t>Monthly rate</t>
        </is>
      </c>
      <c r="B13" s="9">
        <f>B7/12</f>
        <v/>
      </c>
    </row>
    <row r="14">
      <c r="A14" s="4" t="inlineStr">
        <is>
          <t>Origination fee $</t>
        </is>
      </c>
      <c r="B14" s="10">
        <f>B6*B10</f>
        <v/>
      </c>
    </row>
    <row r="16">
      <c r="A16" s="11" t="inlineStr">
        <is>
          <t>COLOR LEGEND</t>
        </is>
      </c>
    </row>
    <row r="17">
      <c r="A17" s="12" t="inlineStr">
        <is>
          <t>Blue = input / assumption</t>
        </is>
      </c>
    </row>
    <row r="18">
      <c r="A18" s="13" t="inlineStr">
        <is>
          <t>Black = formula / calculation</t>
        </is>
      </c>
    </row>
    <row r="19">
      <c r="A19" s="14" t="inlineStr">
        <is>
          <t>Green = link to another sheet</t>
        </is>
      </c>
    </row>
    <row r="20">
      <c r="A20" s="15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4" customWidth="1" min="3" max="3"/>
    <col width="13" customWidth="1" min="4" max="4"/>
    <col width="13" customWidth="1" min="5" max="5"/>
    <col width="13" customWidth="1" min="6" max="6"/>
    <col width="14" customWidth="1" min="7" max="7"/>
    <col width="16" customWidth="1" min="8" max="8"/>
  </cols>
  <sheetData>
    <row r="1" ht="22" customHeight="1">
      <c r="A1" s="1" t="inlineStr">
        <is>
          <t>Model — monthly amortization schedule</t>
        </is>
      </c>
    </row>
    <row r="4">
      <c r="A4" s="16" t="inlineStr">
        <is>
          <t>Month</t>
        </is>
      </c>
      <c r="B4" s="16" t="inlineStr">
        <is>
          <t>Date</t>
        </is>
      </c>
      <c r="C4" s="16" t="inlineStr">
        <is>
          <t>Beg Bal</t>
        </is>
      </c>
      <c r="D4" s="16" t="inlineStr">
        <is>
          <t>Payment</t>
        </is>
      </c>
      <c r="E4" s="16" t="inlineStr">
        <is>
          <t>Interest</t>
        </is>
      </c>
      <c r="F4" s="16" t="inlineStr">
        <is>
          <t>Principal</t>
        </is>
      </c>
      <c r="G4" s="16" t="inlineStr">
        <is>
          <t>End Bal</t>
        </is>
      </c>
      <c r="H4" s="16" t="inlineStr">
        <is>
          <t>Lender CF</t>
        </is>
      </c>
    </row>
    <row r="5">
      <c r="A5" s="17" t="n">
        <v>0</v>
      </c>
      <c r="B5" s="18">
        <f>Assumptions!$B$11</f>
        <v/>
      </c>
      <c r="H5" s="10">
        <f>-(Assumptions!$B$6-Assumptions!$B$14)</f>
        <v/>
      </c>
    </row>
    <row r="6">
      <c r="A6" s="17" t="n">
        <v>1</v>
      </c>
      <c r="B6" s="19">
        <f>EDATE(Assumptions!$B$11,A6)</f>
        <v/>
      </c>
      <c r="C6" s="20">
        <f>Assumptions!$B$6</f>
        <v/>
      </c>
      <c r="D6" s="21">
        <f>-PMT(Assumptions!$B$13,Assumptions!$B$8,Assumptions!$B$6)</f>
        <v/>
      </c>
      <c r="E6" s="21">
        <f>-IPMT(Assumptions!$B$13,A6,Assumptions!$B$8,Assumptions!$B$6)</f>
        <v/>
      </c>
      <c r="F6" s="21">
        <f>-PPMT(Assumptions!$B$13,A6,Assumptions!$B$8,Assumptions!$B$6)</f>
        <v/>
      </c>
      <c r="G6" s="21">
        <f>C6-F6</f>
        <v/>
      </c>
      <c r="H6" s="21">
        <f>D6+IF(A6=Assumptions!$B$9,G6,0)</f>
        <v/>
      </c>
    </row>
    <row r="7">
      <c r="A7" s="17" t="n">
        <v>2</v>
      </c>
      <c r="B7" s="19">
        <f>EDATE(Assumptions!$B$11,A7)</f>
        <v/>
      </c>
      <c r="C7" s="10">
        <f>G6</f>
        <v/>
      </c>
      <c r="D7" s="10">
        <f>-PMT(Assumptions!$B$13,Assumptions!$B$8,Assumptions!$B$6)</f>
        <v/>
      </c>
      <c r="E7" s="10">
        <f>-IPMT(Assumptions!$B$13,A7,Assumptions!$B$8,Assumptions!$B$6)</f>
        <v/>
      </c>
      <c r="F7" s="10">
        <f>-PPMT(Assumptions!$B$13,A7,Assumptions!$B$8,Assumptions!$B$6)</f>
        <v/>
      </c>
      <c r="G7" s="10">
        <f>C7-F7</f>
        <v/>
      </c>
      <c r="H7" s="10">
        <f>D7+IF(A7=Assumptions!$B$9,G7,0)</f>
        <v/>
      </c>
    </row>
    <row r="8">
      <c r="A8" s="17" t="n">
        <v>3</v>
      </c>
      <c r="B8" s="19">
        <f>EDATE(Assumptions!$B$11,A8)</f>
        <v/>
      </c>
      <c r="C8" s="10">
        <f>G7</f>
        <v/>
      </c>
      <c r="D8" s="10">
        <f>-PMT(Assumptions!$B$13,Assumptions!$B$8,Assumptions!$B$6)</f>
        <v/>
      </c>
      <c r="E8" s="10">
        <f>-IPMT(Assumptions!$B$13,A8,Assumptions!$B$8,Assumptions!$B$6)</f>
        <v/>
      </c>
      <c r="F8" s="10">
        <f>-PPMT(Assumptions!$B$13,A8,Assumptions!$B$8,Assumptions!$B$6)</f>
        <v/>
      </c>
      <c r="G8" s="10">
        <f>C8-F8</f>
        <v/>
      </c>
      <c r="H8" s="10">
        <f>D8+IF(A8=Assumptions!$B$9,G8,0)</f>
        <v/>
      </c>
    </row>
    <row r="9">
      <c r="A9" s="17" t="n">
        <v>4</v>
      </c>
      <c r="B9" s="19">
        <f>EDATE(Assumptions!$B$11,A9)</f>
        <v/>
      </c>
      <c r="C9" s="10">
        <f>G8</f>
        <v/>
      </c>
      <c r="D9" s="10">
        <f>-PMT(Assumptions!$B$13,Assumptions!$B$8,Assumptions!$B$6)</f>
        <v/>
      </c>
      <c r="E9" s="10">
        <f>-IPMT(Assumptions!$B$13,A9,Assumptions!$B$8,Assumptions!$B$6)</f>
        <v/>
      </c>
      <c r="F9" s="10">
        <f>-PPMT(Assumptions!$B$13,A9,Assumptions!$B$8,Assumptions!$B$6)</f>
        <v/>
      </c>
      <c r="G9" s="10">
        <f>C9-F9</f>
        <v/>
      </c>
      <c r="H9" s="10">
        <f>D9+IF(A9=Assumptions!$B$9,G9,0)</f>
        <v/>
      </c>
    </row>
    <row r="10">
      <c r="A10" s="17" t="n">
        <v>5</v>
      </c>
      <c r="B10" s="19">
        <f>EDATE(Assumptions!$B$11,A10)</f>
        <v/>
      </c>
      <c r="C10" s="10">
        <f>G9</f>
        <v/>
      </c>
      <c r="D10" s="10">
        <f>-PMT(Assumptions!$B$13,Assumptions!$B$8,Assumptions!$B$6)</f>
        <v/>
      </c>
      <c r="E10" s="10">
        <f>-IPMT(Assumptions!$B$13,A10,Assumptions!$B$8,Assumptions!$B$6)</f>
        <v/>
      </c>
      <c r="F10" s="10">
        <f>-PPMT(Assumptions!$B$13,A10,Assumptions!$B$8,Assumptions!$B$6)</f>
        <v/>
      </c>
      <c r="G10" s="10">
        <f>C10-F10</f>
        <v/>
      </c>
      <c r="H10" s="10">
        <f>D10+IF(A10=Assumptions!$B$9,G10,0)</f>
        <v/>
      </c>
    </row>
    <row r="11">
      <c r="A11" s="17" t="n">
        <v>6</v>
      </c>
      <c r="B11" s="19">
        <f>EDATE(Assumptions!$B$11,A11)</f>
        <v/>
      </c>
      <c r="C11" s="10">
        <f>G10</f>
        <v/>
      </c>
      <c r="D11" s="10">
        <f>-PMT(Assumptions!$B$13,Assumptions!$B$8,Assumptions!$B$6)</f>
        <v/>
      </c>
      <c r="E11" s="10">
        <f>-IPMT(Assumptions!$B$13,A11,Assumptions!$B$8,Assumptions!$B$6)</f>
        <v/>
      </c>
      <c r="F11" s="10">
        <f>-PPMT(Assumptions!$B$13,A11,Assumptions!$B$8,Assumptions!$B$6)</f>
        <v/>
      </c>
      <c r="G11" s="10">
        <f>C11-F11</f>
        <v/>
      </c>
      <c r="H11" s="10">
        <f>D11+IF(A11=Assumptions!$B$9,G11,0)</f>
        <v/>
      </c>
    </row>
    <row r="12">
      <c r="A12" s="17" t="n">
        <v>7</v>
      </c>
      <c r="B12" s="19">
        <f>EDATE(Assumptions!$B$11,A12)</f>
        <v/>
      </c>
      <c r="C12" s="10">
        <f>G11</f>
        <v/>
      </c>
      <c r="D12" s="10">
        <f>-PMT(Assumptions!$B$13,Assumptions!$B$8,Assumptions!$B$6)</f>
        <v/>
      </c>
      <c r="E12" s="10">
        <f>-IPMT(Assumptions!$B$13,A12,Assumptions!$B$8,Assumptions!$B$6)</f>
        <v/>
      </c>
      <c r="F12" s="10">
        <f>-PPMT(Assumptions!$B$13,A12,Assumptions!$B$8,Assumptions!$B$6)</f>
        <v/>
      </c>
      <c r="G12" s="10">
        <f>C12-F12</f>
        <v/>
      </c>
      <c r="H12" s="10">
        <f>D12+IF(A12=Assumptions!$B$9,G12,0)</f>
        <v/>
      </c>
    </row>
    <row r="13">
      <c r="A13" s="17" t="n">
        <v>8</v>
      </c>
      <c r="B13" s="19">
        <f>EDATE(Assumptions!$B$11,A13)</f>
        <v/>
      </c>
      <c r="C13" s="10">
        <f>G12</f>
        <v/>
      </c>
      <c r="D13" s="10">
        <f>-PMT(Assumptions!$B$13,Assumptions!$B$8,Assumptions!$B$6)</f>
        <v/>
      </c>
      <c r="E13" s="10">
        <f>-IPMT(Assumptions!$B$13,A13,Assumptions!$B$8,Assumptions!$B$6)</f>
        <v/>
      </c>
      <c r="F13" s="10">
        <f>-PPMT(Assumptions!$B$13,A13,Assumptions!$B$8,Assumptions!$B$6)</f>
        <v/>
      </c>
      <c r="G13" s="10">
        <f>C13-F13</f>
        <v/>
      </c>
      <c r="H13" s="10">
        <f>D13+IF(A13=Assumptions!$B$9,G13,0)</f>
        <v/>
      </c>
    </row>
    <row r="14">
      <c r="A14" s="17" t="n">
        <v>9</v>
      </c>
      <c r="B14" s="19">
        <f>EDATE(Assumptions!$B$11,A14)</f>
        <v/>
      </c>
      <c r="C14" s="10">
        <f>G13</f>
        <v/>
      </c>
      <c r="D14" s="10">
        <f>-PMT(Assumptions!$B$13,Assumptions!$B$8,Assumptions!$B$6)</f>
        <v/>
      </c>
      <c r="E14" s="10">
        <f>-IPMT(Assumptions!$B$13,A14,Assumptions!$B$8,Assumptions!$B$6)</f>
        <v/>
      </c>
      <c r="F14" s="10">
        <f>-PPMT(Assumptions!$B$13,A14,Assumptions!$B$8,Assumptions!$B$6)</f>
        <v/>
      </c>
      <c r="G14" s="10">
        <f>C14-F14</f>
        <v/>
      </c>
      <c r="H14" s="10">
        <f>D14+IF(A14=Assumptions!$B$9,G14,0)</f>
        <v/>
      </c>
    </row>
    <row r="15">
      <c r="A15" s="17" t="n">
        <v>10</v>
      </c>
      <c r="B15" s="19">
        <f>EDATE(Assumptions!$B$11,A15)</f>
        <v/>
      </c>
      <c r="C15" s="10">
        <f>G14</f>
        <v/>
      </c>
      <c r="D15" s="10">
        <f>-PMT(Assumptions!$B$13,Assumptions!$B$8,Assumptions!$B$6)</f>
        <v/>
      </c>
      <c r="E15" s="10">
        <f>-IPMT(Assumptions!$B$13,A15,Assumptions!$B$8,Assumptions!$B$6)</f>
        <v/>
      </c>
      <c r="F15" s="10">
        <f>-PPMT(Assumptions!$B$13,A15,Assumptions!$B$8,Assumptions!$B$6)</f>
        <v/>
      </c>
      <c r="G15" s="10">
        <f>C15-F15</f>
        <v/>
      </c>
      <c r="H15" s="10">
        <f>D15+IF(A15=Assumptions!$B$9,G15,0)</f>
        <v/>
      </c>
    </row>
    <row r="16">
      <c r="A16" s="17" t="n">
        <v>11</v>
      </c>
      <c r="B16" s="19">
        <f>EDATE(Assumptions!$B$11,A16)</f>
        <v/>
      </c>
      <c r="C16" s="10">
        <f>G15</f>
        <v/>
      </c>
      <c r="D16" s="10">
        <f>-PMT(Assumptions!$B$13,Assumptions!$B$8,Assumptions!$B$6)</f>
        <v/>
      </c>
      <c r="E16" s="10">
        <f>-IPMT(Assumptions!$B$13,A16,Assumptions!$B$8,Assumptions!$B$6)</f>
        <v/>
      </c>
      <c r="F16" s="10">
        <f>-PPMT(Assumptions!$B$13,A16,Assumptions!$B$8,Assumptions!$B$6)</f>
        <v/>
      </c>
      <c r="G16" s="10">
        <f>C16-F16</f>
        <v/>
      </c>
      <c r="H16" s="10">
        <f>D16+IF(A16=Assumptions!$B$9,G16,0)</f>
        <v/>
      </c>
    </row>
    <row r="17">
      <c r="A17" s="17" t="n">
        <v>12</v>
      </c>
      <c r="B17" s="19">
        <f>EDATE(Assumptions!$B$11,A17)</f>
        <v/>
      </c>
      <c r="C17" s="10">
        <f>G16</f>
        <v/>
      </c>
      <c r="D17" s="10">
        <f>-PMT(Assumptions!$B$13,Assumptions!$B$8,Assumptions!$B$6)</f>
        <v/>
      </c>
      <c r="E17" s="10">
        <f>-IPMT(Assumptions!$B$13,A17,Assumptions!$B$8,Assumptions!$B$6)</f>
        <v/>
      </c>
      <c r="F17" s="10">
        <f>-PPMT(Assumptions!$B$13,A17,Assumptions!$B$8,Assumptions!$B$6)</f>
        <v/>
      </c>
      <c r="G17" s="10">
        <f>C17-F17</f>
        <v/>
      </c>
      <c r="H17" s="10">
        <f>D17+IF(A17=Assumptions!$B$9,G17,0)</f>
        <v/>
      </c>
    </row>
    <row r="18">
      <c r="A18" s="17" t="n">
        <v>13</v>
      </c>
      <c r="B18" s="19">
        <f>EDATE(Assumptions!$B$11,A18)</f>
        <v/>
      </c>
      <c r="C18" s="10">
        <f>G17</f>
        <v/>
      </c>
      <c r="D18" s="10">
        <f>-PMT(Assumptions!$B$13,Assumptions!$B$8,Assumptions!$B$6)</f>
        <v/>
      </c>
      <c r="E18" s="10">
        <f>-IPMT(Assumptions!$B$13,A18,Assumptions!$B$8,Assumptions!$B$6)</f>
        <v/>
      </c>
      <c r="F18" s="10">
        <f>-PPMT(Assumptions!$B$13,A18,Assumptions!$B$8,Assumptions!$B$6)</f>
        <v/>
      </c>
      <c r="G18" s="10">
        <f>C18-F18</f>
        <v/>
      </c>
      <c r="H18" s="10">
        <f>D18+IF(A18=Assumptions!$B$9,G18,0)</f>
        <v/>
      </c>
    </row>
    <row r="19">
      <c r="A19" s="17" t="n">
        <v>14</v>
      </c>
      <c r="B19" s="19">
        <f>EDATE(Assumptions!$B$11,A19)</f>
        <v/>
      </c>
      <c r="C19" s="10">
        <f>G18</f>
        <v/>
      </c>
      <c r="D19" s="10">
        <f>-PMT(Assumptions!$B$13,Assumptions!$B$8,Assumptions!$B$6)</f>
        <v/>
      </c>
      <c r="E19" s="10">
        <f>-IPMT(Assumptions!$B$13,A19,Assumptions!$B$8,Assumptions!$B$6)</f>
        <v/>
      </c>
      <c r="F19" s="10">
        <f>-PPMT(Assumptions!$B$13,A19,Assumptions!$B$8,Assumptions!$B$6)</f>
        <v/>
      </c>
      <c r="G19" s="10">
        <f>C19-F19</f>
        <v/>
      </c>
      <c r="H19" s="10">
        <f>D19+IF(A19=Assumptions!$B$9,G19,0)</f>
        <v/>
      </c>
    </row>
    <row r="20">
      <c r="A20" s="17" t="n">
        <v>15</v>
      </c>
      <c r="B20" s="19">
        <f>EDATE(Assumptions!$B$11,A20)</f>
        <v/>
      </c>
      <c r="C20" s="10">
        <f>G19</f>
        <v/>
      </c>
      <c r="D20" s="10">
        <f>-PMT(Assumptions!$B$13,Assumptions!$B$8,Assumptions!$B$6)</f>
        <v/>
      </c>
      <c r="E20" s="10">
        <f>-IPMT(Assumptions!$B$13,A20,Assumptions!$B$8,Assumptions!$B$6)</f>
        <v/>
      </c>
      <c r="F20" s="10">
        <f>-PPMT(Assumptions!$B$13,A20,Assumptions!$B$8,Assumptions!$B$6)</f>
        <v/>
      </c>
      <c r="G20" s="10">
        <f>C20-F20</f>
        <v/>
      </c>
      <c r="H20" s="10">
        <f>D20+IF(A20=Assumptions!$B$9,G20,0)</f>
        <v/>
      </c>
    </row>
    <row r="21">
      <c r="A21" s="17" t="n">
        <v>16</v>
      </c>
      <c r="B21" s="19">
        <f>EDATE(Assumptions!$B$11,A21)</f>
        <v/>
      </c>
      <c r="C21" s="10">
        <f>G20</f>
        <v/>
      </c>
      <c r="D21" s="10">
        <f>-PMT(Assumptions!$B$13,Assumptions!$B$8,Assumptions!$B$6)</f>
        <v/>
      </c>
      <c r="E21" s="10">
        <f>-IPMT(Assumptions!$B$13,A21,Assumptions!$B$8,Assumptions!$B$6)</f>
        <v/>
      </c>
      <c r="F21" s="10">
        <f>-PPMT(Assumptions!$B$13,A21,Assumptions!$B$8,Assumptions!$B$6)</f>
        <v/>
      </c>
      <c r="G21" s="10">
        <f>C21-F21</f>
        <v/>
      </c>
      <c r="H21" s="10">
        <f>D21+IF(A21=Assumptions!$B$9,G21,0)</f>
        <v/>
      </c>
    </row>
    <row r="22">
      <c r="A22" s="17" t="n">
        <v>17</v>
      </c>
      <c r="B22" s="19">
        <f>EDATE(Assumptions!$B$11,A22)</f>
        <v/>
      </c>
      <c r="C22" s="10">
        <f>G21</f>
        <v/>
      </c>
      <c r="D22" s="10">
        <f>-PMT(Assumptions!$B$13,Assumptions!$B$8,Assumptions!$B$6)</f>
        <v/>
      </c>
      <c r="E22" s="10">
        <f>-IPMT(Assumptions!$B$13,A22,Assumptions!$B$8,Assumptions!$B$6)</f>
        <v/>
      </c>
      <c r="F22" s="10">
        <f>-PPMT(Assumptions!$B$13,A22,Assumptions!$B$8,Assumptions!$B$6)</f>
        <v/>
      </c>
      <c r="G22" s="10">
        <f>C22-F22</f>
        <v/>
      </c>
      <c r="H22" s="10">
        <f>D22+IF(A22=Assumptions!$B$9,G22,0)</f>
        <v/>
      </c>
    </row>
    <row r="23">
      <c r="A23" s="17" t="n">
        <v>18</v>
      </c>
      <c r="B23" s="19">
        <f>EDATE(Assumptions!$B$11,A23)</f>
        <v/>
      </c>
      <c r="C23" s="10">
        <f>G22</f>
        <v/>
      </c>
      <c r="D23" s="10">
        <f>-PMT(Assumptions!$B$13,Assumptions!$B$8,Assumptions!$B$6)</f>
        <v/>
      </c>
      <c r="E23" s="10">
        <f>-IPMT(Assumptions!$B$13,A23,Assumptions!$B$8,Assumptions!$B$6)</f>
        <v/>
      </c>
      <c r="F23" s="10">
        <f>-PPMT(Assumptions!$B$13,A23,Assumptions!$B$8,Assumptions!$B$6)</f>
        <v/>
      </c>
      <c r="G23" s="10">
        <f>C23-F23</f>
        <v/>
      </c>
      <c r="H23" s="10">
        <f>D23+IF(A23=Assumptions!$B$9,G23,0)</f>
        <v/>
      </c>
    </row>
    <row r="24">
      <c r="A24" s="17" t="n">
        <v>19</v>
      </c>
      <c r="B24" s="19">
        <f>EDATE(Assumptions!$B$11,A24)</f>
        <v/>
      </c>
      <c r="C24" s="10">
        <f>G23</f>
        <v/>
      </c>
      <c r="D24" s="10">
        <f>-PMT(Assumptions!$B$13,Assumptions!$B$8,Assumptions!$B$6)</f>
        <v/>
      </c>
      <c r="E24" s="10">
        <f>-IPMT(Assumptions!$B$13,A24,Assumptions!$B$8,Assumptions!$B$6)</f>
        <v/>
      </c>
      <c r="F24" s="10">
        <f>-PPMT(Assumptions!$B$13,A24,Assumptions!$B$8,Assumptions!$B$6)</f>
        <v/>
      </c>
      <c r="G24" s="10">
        <f>C24-F24</f>
        <v/>
      </c>
      <c r="H24" s="10">
        <f>D24+IF(A24=Assumptions!$B$9,G24,0)</f>
        <v/>
      </c>
    </row>
    <row r="25">
      <c r="A25" s="17" t="n">
        <v>20</v>
      </c>
      <c r="B25" s="19">
        <f>EDATE(Assumptions!$B$11,A25)</f>
        <v/>
      </c>
      <c r="C25" s="10">
        <f>G24</f>
        <v/>
      </c>
      <c r="D25" s="10">
        <f>-PMT(Assumptions!$B$13,Assumptions!$B$8,Assumptions!$B$6)</f>
        <v/>
      </c>
      <c r="E25" s="10">
        <f>-IPMT(Assumptions!$B$13,A25,Assumptions!$B$8,Assumptions!$B$6)</f>
        <v/>
      </c>
      <c r="F25" s="10">
        <f>-PPMT(Assumptions!$B$13,A25,Assumptions!$B$8,Assumptions!$B$6)</f>
        <v/>
      </c>
      <c r="G25" s="10">
        <f>C25-F25</f>
        <v/>
      </c>
      <c r="H25" s="10">
        <f>D25+IF(A25=Assumptions!$B$9,G25,0)</f>
        <v/>
      </c>
    </row>
    <row r="26">
      <c r="A26" s="17" t="n">
        <v>21</v>
      </c>
      <c r="B26" s="19">
        <f>EDATE(Assumptions!$B$11,A26)</f>
        <v/>
      </c>
      <c r="C26" s="10">
        <f>G25</f>
        <v/>
      </c>
      <c r="D26" s="10">
        <f>-PMT(Assumptions!$B$13,Assumptions!$B$8,Assumptions!$B$6)</f>
        <v/>
      </c>
      <c r="E26" s="10">
        <f>-IPMT(Assumptions!$B$13,A26,Assumptions!$B$8,Assumptions!$B$6)</f>
        <v/>
      </c>
      <c r="F26" s="10">
        <f>-PPMT(Assumptions!$B$13,A26,Assumptions!$B$8,Assumptions!$B$6)</f>
        <v/>
      </c>
      <c r="G26" s="10">
        <f>C26-F26</f>
        <v/>
      </c>
      <c r="H26" s="10">
        <f>D26+IF(A26=Assumptions!$B$9,G26,0)</f>
        <v/>
      </c>
    </row>
    <row r="27">
      <c r="A27" s="17" t="n">
        <v>22</v>
      </c>
      <c r="B27" s="19">
        <f>EDATE(Assumptions!$B$11,A27)</f>
        <v/>
      </c>
      <c r="C27" s="10">
        <f>G26</f>
        <v/>
      </c>
      <c r="D27" s="10">
        <f>-PMT(Assumptions!$B$13,Assumptions!$B$8,Assumptions!$B$6)</f>
        <v/>
      </c>
      <c r="E27" s="10">
        <f>-IPMT(Assumptions!$B$13,A27,Assumptions!$B$8,Assumptions!$B$6)</f>
        <v/>
      </c>
      <c r="F27" s="10">
        <f>-PPMT(Assumptions!$B$13,A27,Assumptions!$B$8,Assumptions!$B$6)</f>
        <v/>
      </c>
      <c r="G27" s="10">
        <f>C27-F27</f>
        <v/>
      </c>
      <c r="H27" s="10">
        <f>D27+IF(A27=Assumptions!$B$9,G27,0)</f>
        <v/>
      </c>
    </row>
    <row r="28">
      <c r="A28" s="17" t="n">
        <v>23</v>
      </c>
      <c r="B28" s="19">
        <f>EDATE(Assumptions!$B$11,A28)</f>
        <v/>
      </c>
      <c r="C28" s="10">
        <f>G27</f>
        <v/>
      </c>
      <c r="D28" s="10">
        <f>-PMT(Assumptions!$B$13,Assumptions!$B$8,Assumptions!$B$6)</f>
        <v/>
      </c>
      <c r="E28" s="10">
        <f>-IPMT(Assumptions!$B$13,A28,Assumptions!$B$8,Assumptions!$B$6)</f>
        <v/>
      </c>
      <c r="F28" s="10">
        <f>-PPMT(Assumptions!$B$13,A28,Assumptions!$B$8,Assumptions!$B$6)</f>
        <v/>
      </c>
      <c r="G28" s="10">
        <f>C28-F28</f>
        <v/>
      </c>
      <c r="H28" s="10">
        <f>D28+IF(A28=Assumptions!$B$9,G28,0)</f>
        <v/>
      </c>
    </row>
    <row r="29">
      <c r="A29" s="17" t="n">
        <v>24</v>
      </c>
      <c r="B29" s="19">
        <f>EDATE(Assumptions!$B$11,A29)</f>
        <v/>
      </c>
      <c r="C29" s="10">
        <f>G28</f>
        <v/>
      </c>
      <c r="D29" s="10">
        <f>-PMT(Assumptions!$B$13,Assumptions!$B$8,Assumptions!$B$6)</f>
        <v/>
      </c>
      <c r="E29" s="10">
        <f>-IPMT(Assumptions!$B$13,A29,Assumptions!$B$8,Assumptions!$B$6)</f>
        <v/>
      </c>
      <c r="F29" s="10">
        <f>-PPMT(Assumptions!$B$13,A29,Assumptions!$B$8,Assumptions!$B$6)</f>
        <v/>
      </c>
      <c r="G29" s="10">
        <f>C29-F29</f>
        <v/>
      </c>
      <c r="H29" s="10">
        <f>D29+IF(A29=Assumptions!$B$9,G29,0)</f>
        <v/>
      </c>
    </row>
    <row r="30">
      <c r="A30" s="17" t="n">
        <v>25</v>
      </c>
      <c r="B30" s="19">
        <f>EDATE(Assumptions!$B$11,A30)</f>
        <v/>
      </c>
      <c r="C30" s="10">
        <f>G29</f>
        <v/>
      </c>
      <c r="D30" s="10">
        <f>-PMT(Assumptions!$B$13,Assumptions!$B$8,Assumptions!$B$6)</f>
        <v/>
      </c>
      <c r="E30" s="10">
        <f>-IPMT(Assumptions!$B$13,A30,Assumptions!$B$8,Assumptions!$B$6)</f>
        <v/>
      </c>
      <c r="F30" s="10">
        <f>-PPMT(Assumptions!$B$13,A30,Assumptions!$B$8,Assumptions!$B$6)</f>
        <v/>
      </c>
      <c r="G30" s="10">
        <f>C30-F30</f>
        <v/>
      </c>
      <c r="H30" s="10">
        <f>D30+IF(A30=Assumptions!$B$9,G30,0)</f>
        <v/>
      </c>
    </row>
    <row r="31">
      <c r="A31" s="17" t="n">
        <v>26</v>
      </c>
      <c r="B31" s="19">
        <f>EDATE(Assumptions!$B$11,A31)</f>
        <v/>
      </c>
      <c r="C31" s="10">
        <f>G30</f>
        <v/>
      </c>
      <c r="D31" s="10">
        <f>-PMT(Assumptions!$B$13,Assumptions!$B$8,Assumptions!$B$6)</f>
        <v/>
      </c>
      <c r="E31" s="10">
        <f>-IPMT(Assumptions!$B$13,A31,Assumptions!$B$8,Assumptions!$B$6)</f>
        <v/>
      </c>
      <c r="F31" s="10">
        <f>-PPMT(Assumptions!$B$13,A31,Assumptions!$B$8,Assumptions!$B$6)</f>
        <v/>
      </c>
      <c r="G31" s="10">
        <f>C31-F31</f>
        <v/>
      </c>
      <c r="H31" s="10">
        <f>D31+IF(A31=Assumptions!$B$9,G31,0)</f>
        <v/>
      </c>
    </row>
    <row r="32">
      <c r="A32" s="17" t="n">
        <v>27</v>
      </c>
      <c r="B32" s="19">
        <f>EDATE(Assumptions!$B$11,A32)</f>
        <v/>
      </c>
      <c r="C32" s="10">
        <f>G31</f>
        <v/>
      </c>
      <c r="D32" s="10">
        <f>-PMT(Assumptions!$B$13,Assumptions!$B$8,Assumptions!$B$6)</f>
        <v/>
      </c>
      <c r="E32" s="10">
        <f>-IPMT(Assumptions!$B$13,A32,Assumptions!$B$8,Assumptions!$B$6)</f>
        <v/>
      </c>
      <c r="F32" s="10">
        <f>-PPMT(Assumptions!$B$13,A32,Assumptions!$B$8,Assumptions!$B$6)</f>
        <v/>
      </c>
      <c r="G32" s="10">
        <f>C32-F32</f>
        <v/>
      </c>
      <c r="H32" s="10">
        <f>D32+IF(A32=Assumptions!$B$9,G32,0)</f>
        <v/>
      </c>
    </row>
    <row r="33">
      <c r="A33" s="17" t="n">
        <v>28</v>
      </c>
      <c r="B33" s="19">
        <f>EDATE(Assumptions!$B$11,A33)</f>
        <v/>
      </c>
      <c r="C33" s="10">
        <f>G32</f>
        <v/>
      </c>
      <c r="D33" s="10">
        <f>-PMT(Assumptions!$B$13,Assumptions!$B$8,Assumptions!$B$6)</f>
        <v/>
      </c>
      <c r="E33" s="10">
        <f>-IPMT(Assumptions!$B$13,A33,Assumptions!$B$8,Assumptions!$B$6)</f>
        <v/>
      </c>
      <c r="F33" s="10">
        <f>-PPMT(Assumptions!$B$13,A33,Assumptions!$B$8,Assumptions!$B$6)</f>
        <v/>
      </c>
      <c r="G33" s="10">
        <f>C33-F33</f>
        <v/>
      </c>
      <c r="H33" s="10">
        <f>D33+IF(A33=Assumptions!$B$9,G33,0)</f>
        <v/>
      </c>
    </row>
    <row r="34">
      <c r="A34" s="17" t="n">
        <v>29</v>
      </c>
      <c r="B34" s="19">
        <f>EDATE(Assumptions!$B$11,A34)</f>
        <v/>
      </c>
      <c r="C34" s="10">
        <f>G33</f>
        <v/>
      </c>
      <c r="D34" s="10">
        <f>-PMT(Assumptions!$B$13,Assumptions!$B$8,Assumptions!$B$6)</f>
        <v/>
      </c>
      <c r="E34" s="10">
        <f>-IPMT(Assumptions!$B$13,A34,Assumptions!$B$8,Assumptions!$B$6)</f>
        <v/>
      </c>
      <c r="F34" s="10">
        <f>-PPMT(Assumptions!$B$13,A34,Assumptions!$B$8,Assumptions!$B$6)</f>
        <v/>
      </c>
      <c r="G34" s="10">
        <f>C34-F34</f>
        <v/>
      </c>
      <c r="H34" s="10">
        <f>D34+IF(A34=Assumptions!$B$9,G34,0)</f>
        <v/>
      </c>
    </row>
    <row r="35">
      <c r="A35" s="17" t="n">
        <v>30</v>
      </c>
      <c r="B35" s="19">
        <f>EDATE(Assumptions!$B$11,A35)</f>
        <v/>
      </c>
      <c r="C35" s="10">
        <f>G34</f>
        <v/>
      </c>
      <c r="D35" s="10">
        <f>-PMT(Assumptions!$B$13,Assumptions!$B$8,Assumptions!$B$6)</f>
        <v/>
      </c>
      <c r="E35" s="10">
        <f>-IPMT(Assumptions!$B$13,A35,Assumptions!$B$8,Assumptions!$B$6)</f>
        <v/>
      </c>
      <c r="F35" s="10">
        <f>-PPMT(Assumptions!$B$13,A35,Assumptions!$B$8,Assumptions!$B$6)</f>
        <v/>
      </c>
      <c r="G35" s="10">
        <f>C35-F35</f>
        <v/>
      </c>
      <c r="H35" s="10">
        <f>D35+IF(A35=Assumptions!$B$9,G35,0)</f>
        <v/>
      </c>
    </row>
    <row r="36">
      <c r="A36" s="17" t="n">
        <v>31</v>
      </c>
      <c r="B36" s="19">
        <f>EDATE(Assumptions!$B$11,A36)</f>
        <v/>
      </c>
      <c r="C36" s="10">
        <f>G35</f>
        <v/>
      </c>
      <c r="D36" s="10">
        <f>-PMT(Assumptions!$B$13,Assumptions!$B$8,Assumptions!$B$6)</f>
        <v/>
      </c>
      <c r="E36" s="10">
        <f>-IPMT(Assumptions!$B$13,A36,Assumptions!$B$8,Assumptions!$B$6)</f>
        <v/>
      </c>
      <c r="F36" s="10">
        <f>-PPMT(Assumptions!$B$13,A36,Assumptions!$B$8,Assumptions!$B$6)</f>
        <v/>
      </c>
      <c r="G36" s="10">
        <f>C36-F36</f>
        <v/>
      </c>
      <c r="H36" s="10">
        <f>D36+IF(A36=Assumptions!$B$9,G36,0)</f>
        <v/>
      </c>
    </row>
    <row r="37">
      <c r="A37" s="17" t="n">
        <v>32</v>
      </c>
      <c r="B37" s="19">
        <f>EDATE(Assumptions!$B$11,A37)</f>
        <v/>
      </c>
      <c r="C37" s="10">
        <f>G36</f>
        <v/>
      </c>
      <c r="D37" s="10">
        <f>-PMT(Assumptions!$B$13,Assumptions!$B$8,Assumptions!$B$6)</f>
        <v/>
      </c>
      <c r="E37" s="10">
        <f>-IPMT(Assumptions!$B$13,A37,Assumptions!$B$8,Assumptions!$B$6)</f>
        <v/>
      </c>
      <c r="F37" s="10">
        <f>-PPMT(Assumptions!$B$13,A37,Assumptions!$B$8,Assumptions!$B$6)</f>
        <v/>
      </c>
      <c r="G37" s="10">
        <f>C37-F37</f>
        <v/>
      </c>
      <c r="H37" s="10">
        <f>D37+IF(A37=Assumptions!$B$9,G37,0)</f>
        <v/>
      </c>
    </row>
    <row r="38">
      <c r="A38" s="17" t="n">
        <v>33</v>
      </c>
      <c r="B38" s="19">
        <f>EDATE(Assumptions!$B$11,A38)</f>
        <v/>
      </c>
      <c r="C38" s="10">
        <f>G37</f>
        <v/>
      </c>
      <c r="D38" s="10">
        <f>-PMT(Assumptions!$B$13,Assumptions!$B$8,Assumptions!$B$6)</f>
        <v/>
      </c>
      <c r="E38" s="10">
        <f>-IPMT(Assumptions!$B$13,A38,Assumptions!$B$8,Assumptions!$B$6)</f>
        <v/>
      </c>
      <c r="F38" s="10">
        <f>-PPMT(Assumptions!$B$13,A38,Assumptions!$B$8,Assumptions!$B$6)</f>
        <v/>
      </c>
      <c r="G38" s="10">
        <f>C38-F38</f>
        <v/>
      </c>
      <c r="H38" s="10">
        <f>D38+IF(A38=Assumptions!$B$9,G38,0)</f>
        <v/>
      </c>
    </row>
    <row r="39">
      <c r="A39" s="17" t="n">
        <v>34</v>
      </c>
      <c r="B39" s="19">
        <f>EDATE(Assumptions!$B$11,A39)</f>
        <v/>
      </c>
      <c r="C39" s="10">
        <f>G38</f>
        <v/>
      </c>
      <c r="D39" s="10">
        <f>-PMT(Assumptions!$B$13,Assumptions!$B$8,Assumptions!$B$6)</f>
        <v/>
      </c>
      <c r="E39" s="10">
        <f>-IPMT(Assumptions!$B$13,A39,Assumptions!$B$8,Assumptions!$B$6)</f>
        <v/>
      </c>
      <c r="F39" s="10">
        <f>-PPMT(Assumptions!$B$13,A39,Assumptions!$B$8,Assumptions!$B$6)</f>
        <v/>
      </c>
      <c r="G39" s="10">
        <f>C39-F39</f>
        <v/>
      </c>
      <c r="H39" s="10">
        <f>D39+IF(A39=Assumptions!$B$9,G39,0)</f>
        <v/>
      </c>
    </row>
    <row r="40">
      <c r="A40" s="17" t="n">
        <v>35</v>
      </c>
      <c r="B40" s="19">
        <f>EDATE(Assumptions!$B$11,A40)</f>
        <v/>
      </c>
      <c r="C40" s="10">
        <f>G39</f>
        <v/>
      </c>
      <c r="D40" s="10">
        <f>-PMT(Assumptions!$B$13,Assumptions!$B$8,Assumptions!$B$6)</f>
        <v/>
      </c>
      <c r="E40" s="10">
        <f>-IPMT(Assumptions!$B$13,A40,Assumptions!$B$8,Assumptions!$B$6)</f>
        <v/>
      </c>
      <c r="F40" s="10">
        <f>-PPMT(Assumptions!$B$13,A40,Assumptions!$B$8,Assumptions!$B$6)</f>
        <v/>
      </c>
      <c r="G40" s="10">
        <f>C40-F40</f>
        <v/>
      </c>
      <c r="H40" s="10">
        <f>D40+IF(A40=Assumptions!$B$9,G40,0)</f>
        <v/>
      </c>
    </row>
    <row r="41">
      <c r="A41" s="17" t="n">
        <v>36</v>
      </c>
      <c r="B41" s="19">
        <f>EDATE(Assumptions!$B$11,A41)</f>
        <v/>
      </c>
      <c r="C41" s="10">
        <f>G40</f>
        <v/>
      </c>
      <c r="D41" s="10">
        <f>-PMT(Assumptions!$B$13,Assumptions!$B$8,Assumptions!$B$6)</f>
        <v/>
      </c>
      <c r="E41" s="10">
        <f>-IPMT(Assumptions!$B$13,A41,Assumptions!$B$8,Assumptions!$B$6)</f>
        <v/>
      </c>
      <c r="F41" s="10">
        <f>-PPMT(Assumptions!$B$13,A41,Assumptions!$B$8,Assumptions!$B$6)</f>
        <v/>
      </c>
      <c r="G41" s="10">
        <f>C41-F41</f>
        <v/>
      </c>
      <c r="H41" s="10">
        <f>D41+IF(A41=Assumptions!$B$9,G41,0)</f>
        <v/>
      </c>
    </row>
    <row r="42">
      <c r="A42" s="17" t="n">
        <v>37</v>
      </c>
      <c r="B42" s="19">
        <f>EDATE(Assumptions!$B$11,A42)</f>
        <v/>
      </c>
      <c r="C42" s="10">
        <f>G41</f>
        <v/>
      </c>
      <c r="D42" s="10">
        <f>-PMT(Assumptions!$B$13,Assumptions!$B$8,Assumptions!$B$6)</f>
        <v/>
      </c>
      <c r="E42" s="10">
        <f>-IPMT(Assumptions!$B$13,A42,Assumptions!$B$8,Assumptions!$B$6)</f>
        <v/>
      </c>
      <c r="F42" s="10">
        <f>-PPMT(Assumptions!$B$13,A42,Assumptions!$B$8,Assumptions!$B$6)</f>
        <v/>
      </c>
      <c r="G42" s="10">
        <f>C42-F42</f>
        <v/>
      </c>
      <c r="H42" s="10">
        <f>D42+IF(A42=Assumptions!$B$9,G42,0)</f>
        <v/>
      </c>
    </row>
    <row r="43">
      <c r="A43" s="17" t="n">
        <v>38</v>
      </c>
      <c r="B43" s="19">
        <f>EDATE(Assumptions!$B$11,A43)</f>
        <v/>
      </c>
      <c r="C43" s="10">
        <f>G42</f>
        <v/>
      </c>
      <c r="D43" s="10">
        <f>-PMT(Assumptions!$B$13,Assumptions!$B$8,Assumptions!$B$6)</f>
        <v/>
      </c>
      <c r="E43" s="10">
        <f>-IPMT(Assumptions!$B$13,A43,Assumptions!$B$8,Assumptions!$B$6)</f>
        <v/>
      </c>
      <c r="F43" s="10">
        <f>-PPMT(Assumptions!$B$13,A43,Assumptions!$B$8,Assumptions!$B$6)</f>
        <v/>
      </c>
      <c r="G43" s="10">
        <f>C43-F43</f>
        <v/>
      </c>
      <c r="H43" s="10">
        <f>D43+IF(A43=Assumptions!$B$9,G43,0)</f>
        <v/>
      </c>
    </row>
    <row r="44">
      <c r="A44" s="17" t="n">
        <v>39</v>
      </c>
      <c r="B44" s="19">
        <f>EDATE(Assumptions!$B$11,A44)</f>
        <v/>
      </c>
      <c r="C44" s="10">
        <f>G43</f>
        <v/>
      </c>
      <c r="D44" s="10">
        <f>-PMT(Assumptions!$B$13,Assumptions!$B$8,Assumptions!$B$6)</f>
        <v/>
      </c>
      <c r="E44" s="10">
        <f>-IPMT(Assumptions!$B$13,A44,Assumptions!$B$8,Assumptions!$B$6)</f>
        <v/>
      </c>
      <c r="F44" s="10">
        <f>-PPMT(Assumptions!$B$13,A44,Assumptions!$B$8,Assumptions!$B$6)</f>
        <v/>
      </c>
      <c r="G44" s="10">
        <f>C44-F44</f>
        <v/>
      </c>
      <c r="H44" s="10">
        <f>D44+IF(A44=Assumptions!$B$9,G44,0)</f>
        <v/>
      </c>
    </row>
    <row r="45">
      <c r="A45" s="17" t="n">
        <v>40</v>
      </c>
      <c r="B45" s="19">
        <f>EDATE(Assumptions!$B$11,A45)</f>
        <v/>
      </c>
      <c r="C45" s="10">
        <f>G44</f>
        <v/>
      </c>
      <c r="D45" s="10">
        <f>-PMT(Assumptions!$B$13,Assumptions!$B$8,Assumptions!$B$6)</f>
        <v/>
      </c>
      <c r="E45" s="10">
        <f>-IPMT(Assumptions!$B$13,A45,Assumptions!$B$8,Assumptions!$B$6)</f>
        <v/>
      </c>
      <c r="F45" s="10">
        <f>-PPMT(Assumptions!$B$13,A45,Assumptions!$B$8,Assumptions!$B$6)</f>
        <v/>
      </c>
      <c r="G45" s="10">
        <f>C45-F45</f>
        <v/>
      </c>
      <c r="H45" s="10">
        <f>D45+IF(A45=Assumptions!$B$9,G45,0)</f>
        <v/>
      </c>
    </row>
    <row r="46">
      <c r="A46" s="17" t="n">
        <v>41</v>
      </c>
      <c r="B46" s="19">
        <f>EDATE(Assumptions!$B$11,A46)</f>
        <v/>
      </c>
      <c r="C46" s="10">
        <f>G45</f>
        <v/>
      </c>
      <c r="D46" s="10">
        <f>-PMT(Assumptions!$B$13,Assumptions!$B$8,Assumptions!$B$6)</f>
        <v/>
      </c>
      <c r="E46" s="10">
        <f>-IPMT(Assumptions!$B$13,A46,Assumptions!$B$8,Assumptions!$B$6)</f>
        <v/>
      </c>
      <c r="F46" s="10">
        <f>-PPMT(Assumptions!$B$13,A46,Assumptions!$B$8,Assumptions!$B$6)</f>
        <v/>
      </c>
      <c r="G46" s="10">
        <f>C46-F46</f>
        <v/>
      </c>
      <c r="H46" s="10">
        <f>D46+IF(A46=Assumptions!$B$9,G46,0)</f>
        <v/>
      </c>
    </row>
    <row r="47">
      <c r="A47" s="17" t="n">
        <v>42</v>
      </c>
      <c r="B47" s="19">
        <f>EDATE(Assumptions!$B$11,A47)</f>
        <v/>
      </c>
      <c r="C47" s="10">
        <f>G46</f>
        <v/>
      </c>
      <c r="D47" s="10">
        <f>-PMT(Assumptions!$B$13,Assumptions!$B$8,Assumptions!$B$6)</f>
        <v/>
      </c>
      <c r="E47" s="10">
        <f>-IPMT(Assumptions!$B$13,A47,Assumptions!$B$8,Assumptions!$B$6)</f>
        <v/>
      </c>
      <c r="F47" s="10">
        <f>-PPMT(Assumptions!$B$13,A47,Assumptions!$B$8,Assumptions!$B$6)</f>
        <v/>
      </c>
      <c r="G47" s="10">
        <f>C47-F47</f>
        <v/>
      </c>
      <c r="H47" s="10">
        <f>D47+IF(A47=Assumptions!$B$9,G47,0)</f>
        <v/>
      </c>
    </row>
    <row r="48">
      <c r="A48" s="17" t="n">
        <v>43</v>
      </c>
      <c r="B48" s="19">
        <f>EDATE(Assumptions!$B$11,A48)</f>
        <v/>
      </c>
      <c r="C48" s="10">
        <f>G47</f>
        <v/>
      </c>
      <c r="D48" s="10">
        <f>-PMT(Assumptions!$B$13,Assumptions!$B$8,Assumptions!$B$6)</f>
        <v/>
      </c>
      <c r="E48" s="10">
        <f>-IPMT(Assumptions!$B$13,A48,Assumptions!$B$8,Assumptions!$B$6)</f>
        <v/>
      </c>
      <c r="F48" s="10">
        <f>-PPMT(Assumptions!$B$13,A48,Assumptions!$B$8,Assumptions!$B$6)</f>
        <v/>
      </c>
      <c r="G48" s="10">
        <f>C48-F48</f>
        <v/>
      </c>
      <c r="H48" s="10">
        <f>D48+IF(A48=Assumptions!$B$9,G48,0)</f>
        <v/>
      </c>
    </row>
    <row r="49">
      <c r="A49" s="17" t="n">
        <v>44</v>
      </c>
      <c r="B49" s="19">
        <f>EDATE(Assumptions!$B$11,A49)</f>
        <v/>
      </c>
      <c r="C49" s="10">
        <f>G48</f>
        <v/>
      </c>
      <c r="D49" s="10">
        <f>-PMT(Assumptions!$B$13,Assumptions!$B$8,Assumptions!$B$6)</f>
        <v/>
      </c>
      <c r="E49" s="10">
        <f>-IPMT(Assumptions!$B$13,A49,Assumptions!$B$8,Assumptions!$B$6)</f>
        <v/>
      </c>
      <c r="F49" s="10">
        <f>-PPMT(Assumptions!$B$13,A49,Assumptions!$B$8,Assumptions!$B$6)</f>
        <v/>
      </c>
      <c r="G49" s="10">
        <f>C49-F49</f>
        <v/>
      </c>
      <c r="H49" s="10">
        <f>D49+IF(A49=Assumptions!$B$9,G49,0)</f>
        <v/>
      </c>
    </row>
    <row r="50">
      <c r="A50" s="17" t="n">
        <v>45</v>
      </c>
      <c r="B50" s="19">
        <f>EDATE(Assumptions!$B$11,A50)</f>
        <v/>
      </c>
      <c r="C50" s="10">
        <f>G49</f>
        <v/>
      </c>
      <c r="D50" s="10">
        <f>-PMT(Assumptions!$B$13,Assumptions!$B$8,Assumptions!$B$6)</f>
        <v/>
      </c>
      <c r="E50" s="10">
        <f>-IPMT(Assumptions!$B$13,A50,Assumptions!$B$8,Assumptions!$B$6)</f>
        <v/>
      </c>
      <c r="F50" s="10">
        <f>-PPMT(Assumptions!$B$13,A50,Assumptions!$B$8,Assumptions!$B$6)</f>
        <v/>
      </c>
      <c r="G50" s="10">
        <f>C50-F50</f>
        <v/>
      </c>
      <c r="H50" s="10">
        <f>D50+IF(A50=Assumptions!$B$9,G50,0)</f>
        <v/>
      </c>
    </row>
    <row r="51">
      <c r="A51" s="17" t="n">
        <v>46</v>
      </c>
      <c r="B51" s="19">
        <f>EDATE(Assumptions!$B$11,A51)</f>
        <v/>
      </c>
      <c r="C51" s="10">
        <f>G50</f>
        <v/>
      </c>
      <c r="D51" s="10">
        <f>-PMT(Assumptions!$B$13,Assumptions!$B$8,Assumptions!$B$6)</f>
        <v/>
      </c>
      <c r="E51" s="10">
        <f>-IPMT(Assumptions!$B$13,A51,Assumptions!$B$8,Assumptions!$B$6)</f>
        <v/>
      </c>
      <c r="F51" s="10">
        <f>-PPMT(Assumptions!$B$13,A51,Assumptions!$B$8,Assumptions!$B$6)</f>
        <v/>
      </c>
      <c r="G51" s="10">
        <f>C51-F51</f>
        <v/>
      </c>
      <c r="H51" s="10">
        <f>D51+IF(A51=Assumptions!$B$9,G51,0)</f>
        <v/>
      </c>
    </row>
    <row r="52">
      <c r="A52" s="17" t="n">
        <v>47</v>
      </c>
      <c r="B52" s="19">
        <f>EDATE(Assumptions!$B$11,A52)</f>
        <v/>
      </c>
      <c r="C52" s="10">
        <f>G51</f>
        <v/>
      </c>
      <c r="D52" s="10">
        <f>-PMT(Assumptions!$B$13,Assumptions!$B$8,Assumptions!$B$6)</f>
        <v/>
      </c>
      <c r="E52" s="10">
        <f>-IPMT(Assumptions!$B$13,A52,Assumptions!$B$8,Assumptions!$B$6)</f>
        <v/>
      </c>
      <c r="F52" s="10">
        <f>-PPMT(Assumptions!$B$13,A52,Assumptions!$B$8,Assumptions!$B$6)</f>
        <v/>
      </c>
      <c r="G52" s="10">
        <f>C52-F52</f>
        <v/>
      </c>
      <c r="H52" s="10">
        <f>D52+IF(A52=Assumptions!$B$9,G52,0)</f>
        <v/>
      </c>
    </row>
    <row r="53">
      <c r="A53" s="17" t="n">
        <v>48</v>
      </c>
      <c r="B53" s="19">
        <f>EDATE(Assumptions!$B$11,A53)</f>
        <v/>
      </c>
      <c r="C53" s="10">
        <f>G52</f>
        <v/>
      </c>
      <c r="D53" s="10">
        <f>-PMT(Assumptions!$B$13,Assumptions!$B$8,Assumptions!$B$6)</f>
        <v/>
      </c>
      <c r="E53" s="10">
        <f>-IPMT(Assumptions!$B$13,A53,Assumptions!$B$8,Assumptions!$B$6)</f>
        <v/>
      </c>
      <c r="F53" s="10">
        <f>-PPMT(Assumptions!$B$13,A53,Assumptions!$B$8,Assumptions!$B$6)</f>
        <v/>
      </c>
      <c r="G53" s="10">
        <f>C53-F53</f>
        <v/>
      </c>
      <c r="H53" s="10">
        <f>D53+IF(A53=Assumptions!$B$9,G53,0)</f>
        <v/>
      </c>
    </row>
    <row r="54">
      <c r="A54" s="17" t="n">
        <v>49</v>
      </c>
      <c r="B54" s="19">
        <f>EDATE(Assumptions!$B$11,A54)</f>
        <v/>
      </c>
      <c r="C54" s="10">
        <f>G53</f>
        <v/>
      </c>
      <c r="D54" s="10">
        <f>-PMT(Assumptions!$B$13,Assumptions!$B$8,Assumptions!$B$6)</f>
        <v/>
      </c>
      <c r="E54" s="10">
        <f>-IPMT(Assumptions!$B$13,A54,Assumptions!$B$8,Assumptions!$B$6)</f>
        <v/>
      </c>
      <c r="F54" s="10">
        <f>-PPMT(Assumptions!$B$13,A54,Assumptions!$B$8,Assumptions!$B$6)</f>
        <v/>
      </c>
      <c r="G54" s="10">
        <f>C54-F54</f>
        <v/>
      </c>
      <c r="H54" s="10">
        <f>D54+IF(A54=Assumptions!$B$9,G54,0)</f>
        <v/>
      </c>
    </row>
    <row r="55">
      <c r="A55" s="17" t="n">
        <v>50</v>
      </c>
      <c r="B55" s="19">
        <f>EDATE(Assumptions!$B$11,A55)</f>
        <v/>
      </c>
      <c r="C55" s="10">
        <f>G54</f>
        <v/>
      </c>
      <c r="D55" s="10">
        <f>-PMT(Assumptions!$B$13,Assumptions!$B$8,Assumptions!$B$6)</f>
        <v/>
      </c>
      <c r="E55" s="10">
        <f>-IPMT(Assumptions!$B$13,A55,Assumptions!$B$8,Assumptions!$B$6)</f>
        <v/>
      </c>
      <c r="F55" s="10">
        <f>-PPMT(Assumptions!$B$13,A55,Assumptions!$B$8,Assumptions!$B$6)</f>
        <v/>
      </c>
      <c r="G55" s="10">
        <f>C55-F55</f>
        <v/>
      </c>
      <c r="H55" s="10">
        <f>D55+IF(A55=Assumptions!$B$9,G55,0)</f>
        <v/>
      </c>
    </row>
    <row r="56">
      <c r="A56" s="17" t="n">
        <v>51</v>
      </c>
      <c r="B56" s="19">
        <f>EDATE(Assumptions!$B$11,A56)</f>
        <v/>
      </c>
      <c r="C56" s="10">
        <f>G55</f>
        <v/>
      </c>
      <c r="D56" s="10">
        <f>-PMT(Assumptions!$B$13,Assumptions!$B$8,Assumptions!$B$6)</f>
        <v/>
      </c>
      <c r="E56" s="10">
        <f>-IPMT(Assumptions!$B$13,A56,Assumptions!$B$8,Assumptions!$B$6)</f>
        <v/>
      </c>
      <c r="F56" s="10">
        <f>-PPMT(Assumptions!$B$13,A56,Assumptions!$B$8,Assumptions!$B$6)</f>
        <v/>
      </c>
      <c r="G56" s="10">
        <f>C56-F56</f>
        <v/>
      </c>
      <c r="H56" s="10">
        <f>D56+IF(A56=Assumptions!$B$9,G56,0)</f>
        <v/>
      </c>
    </row>
    <row r="57">
      <c r="A57" s="17" t="n">
        <v>52</v>
      </c>
      <c r="B57" s="19">
        <f>EDATE(Assumptions!$B$11,A57)</f>
        <v/>
      </c>
      <c r="C57" s="10">
        <f>G56</f>
        <v/>
      </c>
      <c r="D57" s="10">
        <f>-PMT(Assumptions!$B$13,Assumptions!$B$8,Assumptions!$B$6)</f>
        <v/>
      </c>
      <c r="E57" s="10">
        <f>-IPMT(Assumptions!$B$13,A57,Assumptions!$B$8,Assumptions!$B$6)</f>
        <v/>
      </c>
      <c r="F57" s="10">
        <f>-PPMT(Assumptions!$B$13,A57,Assumptions!$B$8,Assumptions!$B$6)</f>
        <v/>
      </c>
      <c r="G57" s="10">
        <f>C57-F57</f>
        <v/>
      </c>
      <c r="H57" s="10">
        <f>D57+IF(A57=Assumptions!$B$9,G57,0)</f>
        <v/>
      </c>
    </row>
    <row r="58">
      <c r="A58" s="17" t="n">
        <v>53</v>
      </c>
      <c r="B58" s="19">
        <f>EDATE(Assumptions!$B$11,A58)</f>
        <v/>
      </c>
      <c r="C58" s="10">
        <f>G57</f>
        <v/>
      </c>
      <c r="D58" s="10">
        <f>-PMT(Assumptions!$B$13,Assumptions!$B$8,Assumptions!$B$6)</f>
        <v/>
      </c>
      <c r="E58" s="10">
        <f>-IPMT(Assumptions!$B$13,A58,Assumptions!$B$8,Assumptions!$B$6)</f>
        <v/>
      </c>
      <c r="F58" s="10">
        <f>-PPMT(Assumptions!$B$13,A58,Assumptions!$B$8,Assumptions!$B$6)</f>
        <v/>
      </c>
      <c r="G58" s="10">
        <f>C58-F58</f>
        <v/>
      </c>
      <c r="H58" s="10">
        <f>D58+IF(A58=Assumptions!$B$9,G58,0)</f>
        <v/>
      </c>
    </row>
    <row r="59">
      <c r="A59" s="17" t="n">
        <v>54</v>
      </c>
      <c r="B59" s="19">
        <f>EDATE(Assumptions!$B$11,A59)</f>
        <v/>
      </c>
      <c r="C59" s="10">
        <f>G58</f>
        <v/>
      </c>
      <c r="D59" s="10">
        <f>-PMT(Assumptions!$B$13,Assumptions!$B$8,Assumptions!$B$6)</f>
        <v/>
      </c>
      <c r="E59" s="10">
        <f>-IPMT(Assumptions!$B$13,A59,Assumptions!$B$8,Assumptions!$B$6)</f>
        <v/>
      </c>
      <c r="F59" s="10">
        <f>-PPMT(Assumptions!$B$13,A59,Assumptions!$B$8,Assumptions!$B$6)</f>
        <v/>
      </c>
      <c r="G59" s="10">
        <f>C59-F59</f>
        <v/>
      </c>
      <c r="H59" s="10">
        <f>D59+IF(A59=Assumptions!$B$9,G59,0)</f>
        <v/>
      </c>
    </row>
    <row r="60">
      <c r="A60" s="17" t="n">
        <v>55</v>
      </c>
      <c r="B60" s="19">
        <f>EDATE(Assumptions!$B$11,A60)</f>
        <v/>
      </c>
      <c r="C60" s="10">
        <f>G59</f>
        <v/>
      </c>
      <c r="D60" s="10">
        <f>-PMT(Assumptions!$B$13,Assumptions!$B$8,Assumptions!$B$6)</f>
        <v/>
      </c>
      <c r="E60" s="10">
        <f>-IPMT(Assumptions!$B$13,A60,Assumptions!$B$8,Assumptions!$B$6)</f>
        <v/>
      </c>
      <c r="F60" s="10">
        <f>-PPMT(Assumptions!$B$13,A60,Assumptions!$B$8,Assumptions!$B$6)</f>
        <v/>
      </c>
      <c r="G60" s="10">
        <f>C60-F60</f>
        <v/>
      </c>
      <c r="H60" s="10">
        <f>D60+IF(A60=Assumptions!$B$9,G60,0)</f>
        <v/>
      </c>
    </row>
    <row r="61">
      <c r="A61" s="17" t="n">
        <v>56</v>
      </c>
      <c r="B61" s="19">
        <f>EDATE(Assumptions!$B$11,A61)</f>
        <v/>
      </c>
      <c r="C61" s="10">
        <f>G60</f>
        <v/>
      </c>
      <c r="D61" s="10">
        <f>-PMT(Assumptions!$B$13,Assumptions!$B$8,Assumptions!$B$6)</f>
        <v/>
      </c>
      <c r="E61" s="10">
        <f>-IPMT(Assumptions!$B$13,A61,Assumptions!$B$8,Assumptions!$B$6)</f>
        <v/>
      </c>
      <c r="F61" s="10">
        <f>-PPMT(Assumptions!$B$13,A61,Assumptions!$B$8,Assumptions!$B$6)</f>
        <v/>
      </c>
      <c r="G61" s="10">
        <f>C61-F61</f>
        <v/>
      </c>
      <c r="H61" s="10">
        <f>D61+IF(A61=Assumptions!$B$9,G61,0)</f>
        <v/>
      </c>
    </row>
    <row r="62">
      <c r="A62" s="17" t="n">
        <v>57</v>
      </c>
      <c r="B62" s="19">
        <f>EDATE(Assumptions!$B$11,A62)</f>
        <v/>
      </c>
      <c r="C62" s="10">
        <f>G61</f>
        <v/>
      </c>
      <c r="D62" s="10">
        <f>-PMT(Assumptions!$B$13,Assumptions!$B$8,Assumptions!$B$6)</f>
        <v/>
      </c>
      <c r="E62" s="10">
        <f>-IPMT(Assumptions!$B$13,A62,Assumptions!$B$8,Assumptions!$B$6)</f>
        <v/>
      </c>
      <c r="F62" s="10">
        <f>-PPMT(Assumptions!$B$13,A62,Assumptions!$B$8,Assumptions!$B$6)</f>
        <v/>
      </c>
      <c r="G62" s="10">
        <f>C62-F62</f>
        <v/>
      </c>
      <c r="H62" s="10">
        <f>D62+IF(A62=Assumptions!$B$9,G62,0)</f>
        <v/>
      </c>
    </row>
    <row r="63">
      <c r="A63" s="17" t="n">
        <v>58</v>
      </c>
      <c r="B63" s="19">
        <f>EDATE(Assumptions!$B$11,A63)</f>
        <v/>
      </c>
      <c r="C63" s="10">
        <f>G62</f>
        <v/>
      </c>
      <c r="D63" s="10">
        <f>-PMT(Assumptions!$B$13,Assumptions!$B$8,Assumptions!$B$6)</f>
        <v/>
      </c>
      <c r="E63" s="10">
        <f>-IPMT(Assumptions!$B$13,A63,Assumptions!$B$8,Assumptions!$B$6)</f>
        <v/>
      </c>
      <c r="F63" s="10">
        <f>-PPMT(Assumptions!$B$13,A63,Assumptions!$B$8,Assumptions!$B$6)</f>
        <v/>
      </c>
      <c r="G63" s="10">
        <f>C63-F63</f>
        <v/>
      </c>
      <c r="H63" s="10">
        <f>D63+IF(A63=Assumptions!$B$9,G63,0)</f>
        <v/>
      </c>
    </row>
    <row r="64">
      <c r="A64" s="17" t="n">
        <v>59</v>
      </c>
      <c r="B64" s="19">
        <f>EDATE(Assumptions!$B$11,A64)</f>
        <v/>
      </c>
      <c r="C64" s="10">
        <f>G63</f>
        <v/>
      </c>
      <c r="D64" s="10">
        <f>-PMT(Assumptions!$B$13,Assumptions!$B$8,Assumptions!$B$6)</f>
        <v/>
      </c>
      <c r="E64" s="10">
        <f>-IPMT(Assumptions!$B$13,A64,Assumptions!$B$8,Assumptions!$B$6)</f>
        <v/>
      </c>
      <c r="F64" s="10">
        <f>-PPMT(Assumptions!$B$13,A64,Assumptions!$B$8,Assumptions!$B$6)</f>
        <v/>
      </c>
      <c r="G64" s="10">
        <f>C64-F64</f>
        <v/>
      </c>
      <c r="H64" s="10">
        <f>D64+IF(A64=Assumptions!$B$9,G64,0)</f>
        <v/>
      </c>
    </row>
    <row r="65">
      <c r="A65" s="17" t="n">
        <v>60</v>
      </c>
      <c r="B65" s="19">
        <f>EDATE(Assumptions!$B$11,A65)</f>
        <v/>
      </c>
      <c r="C65" s="10">
        <f>G64</f>
        <v/>
      </c>
      <c r="D65" s="10">
        <f>-PMT(Assumptions!$B$13,Assumptions!$B$8,Assumptions!$B$6)</f>
        <v/>
      </c>
      <c r="E65" s="10">
        <f>-IPMT(Assumptions!$B$13,A65,Assumptions!$B$8,Assumptions!$B$6)</f>
        <v/>
      </c>
      <c r="F65" s="10">
        <f>-PPMT(Assumptions!$B$13,A65,Assumptions!$B$8,Assumptions!$B$6)</f>
        <v/>
      </c>
      <c r="G65" s="10">
        <f>C65-F65</f>
        <v/>
      </c>
      <c r="H65" s="10">
        <f>D65+IF(A65=Assumptions!$B$9,G65,0)</f>
        <v/>
      </c>
    </row>
    <row r="66">
      <c r="A66" s="17" t="n">
        <v>61</v>
      </c>
      <c r="B66" s="19">
        <f>EDATE(Assumptions!$B$11,A66)</f>
        <v/>
      </c>
      <c r="C66" s="10">
        <f>G65</f>
        <v/>
      </c>
      <c r="D66" s="10">
        <f>-PMT(Assumptions!$B$13,Assumptions!$B$8,Assumptions!$B$6)</f>
        <v/>
      </c>
      <c r="E66" s="10">
        <f>-IPMT(Assumptions!$B$13,A66,Assumptions!$B$8,Assumptions!$B$6)</f>
        <v/>
      </c>
      <c r="F66" s="10">
        <f>-PPMT(Assumptions!$B$13,A66,Assumptions!$B$8,Assumptions!$B$6)</f>
        <v/>
      </c>
      <c r="G66" s="10">
        <f>C66-F66</f>
        <v/>
      </c>
      <c r="H66" s="10">
        <f>D66+IF(A66=Assumptions!$B$9,G66,0)</f>
        <v/>
      </c>
    </row>
    <row r="67">
      <c r="A67" s="17" t="n">
        <v>62</v>
      </c>
      <c r="B67" s="19">
        <f>EDATE(Assumptions!$B$11,A67)</f>
        <v/>
      </c>
      <c r="C67" s="10">
        <f>G66</f>
        <v/>
      </c>
      <c r="D67" s="10">
        <f>-PMT(Assumptions!$B$13,Assumptions!$B$8,Assumptions!$B$6)</f>
        <v/>
      </c>
      <c r="E67" s="10">
        <f>-IPMT(Assumptions!$B$13,A67,Assumptions!$B$8,Assumptions!$B$6)</f>
        <v/>
      </c>
      <c r="F67" s="10">
        <f>-PPMT(Assumptions!$B$13,A67,Assumptions!$B$8,Assumptions!$B$6)</f>
        <v/>
      </c>
      <c r="G67" s="10">
        <f>C67-F67</f>
        <v/>
      </c>
      <c r="H67" s="10">
        <f>D67+IF(A67=Assumptions!$B$9,G67,0)</f>
        <v/>
      </c>
    </row>
    <row r="68">
      <c r="A68" s="17" t="n">
        <v>63</v>
      </c>
      <c r="B68" s="19">
        <f>EDATE(Assumptions!$B$11,A68)</f>
        <v/>
      </c>
      <c r="C68" s="10">
        <f>G67</f>
        <v/>
      </c>
      <c r="D68" s="10">
        <f>-PMT(Assumptions!$B$13,Assumptions!$B$8,Assumptions!$B$6)</f>
        <v/>
      </c>
      <c r="E68" s="10">
        <f>-IPMT(Assumptions!$B$13,A68,Assumptions!$B$8,Assumptions!$B$6)</f>
        <v/>
      </c>
      <c r="F68" s="10">
        <f>-PPMT(Assumptions!$B$13,A68,Assumptions!$B$8,Assumptions!$B$6)</f>
        <v/>
      </c>
      <c r="G68" s="10">
        <f>C68-F68</f>
        <v/>
      </c>
      <c r="H68" s="10">
        <f>D68+IF(A68=Assumptions!$B$9,G68,0)</f>
        <v/>
      </c>
    </row>
    <row r="69">
      <c r="A69" s="17" t="n">
        <v>64</v>
      </c>
      <c r="B69" s="19">
        <f>EDATE(Assumptions!$B$11,A69)</f>
        <v/>
      </c>
      <c r="C69" s="10">
        <f>G68</f>
        <v/>
      </c>
      <c r="D69" s="10">
        <f>-PMT(Assumptions!$B$13,Assumptions!$B$8,Assumptions!$B$6)</f>
        <v/>
      </c>
      <c r="E69" s="10">
        <f>-IPMT(Assumptions!$B$13,A69,Assumptions!$B$8,Assumptions!$B$6)</f>
        <v/>
      </c>
      <c r="F69" s="10">
        <f>-PPMT(Assumptions!$B$13,A69,Assumptions!$B$8,Assumptions!$B$6)</f>
        <v/>
      </c>
      <c r="G69" s="10">
        <f>C69-F69</f>
        <v/>
      </c>
      <c r="H69" s="10">
        <f>D69+IF(A69=Assumptions!$B$9,G69,0)</f>
        <v/>
      </c>
    </row>
    <row r="70">
      <c r="A70" s="17" t="n">
        <v>65</v>
      </c>
      <c r="B70" s="19">
        <f>EDATE(Assumptions!$B$11,A70)</f>
        <v/>
      </c>
      <c r="C70" s="10">
        <f>G69</f>
        <v/>
      </c>
      <c r="D70" s="10">
        <f>-PMT(Assumptions!$B$13,Assumptions!$B$8,Assumptions!$B$6)</f>
        <v/>
      </c>
      <c r="E70" s="10">
        <f>-IPMT(Assumptions!$B$13,A70,Assumptions!$B$8,Assumptions!$B$6)</f>
        <v/>
      </c>
      <c r="F70" s="10">
        <f>-PPMT(Assumptions!$B$13,A70,Assumptions!$B$8,Assumptions!$B$6)</f>
        <v/>
      </c>
      <c r="G70" s="10">
        <f>C70-F70</f>
        <v/>
      </c>
      <c r="H70" s="10">
        <f>D70+IF(A70=Assumptions!$B$9,G70,0)</f>
        <v/>
      </c>
    </row>
    <row r="71">
      <c r="A71" s="17" t="n">
        <v>66</v>
      </c>
      <c r="B71" s="19">
        <f>EDATE(Assumptions!$B$11,A71)</f>
        <v/>
      </c>
      <c r="C71" s="10">
        <f>G70</f>
        <v/>
      </c>
      <c r="D71" s="10">
        <f>-PMT(Assumptions!$B$13,Assumptions!$B$8,Assumptions!$B$6)</f>
        <v/>
      </c>
      <c r="E71" s="10">
        <f>-IPMT(Assumptions!$B$13,A71,Assumptions!$B$8,Assumptions!$B$6)</f>
        <v/>
      </c>
      <c r="F71" s="10">
        <f>-PPMT(Assumptions!$B$13,A71,Assumptions!$B$8,Assumptions!$B$6)</f>
        <v/>
      </c>
      <c r="G71" s="10">
        <f>C71-F71</f>
        <v/>
      </c>
      <c r="H71" s="10">
        <f>D71+IF(A71=Assumptions!$B$9,G71,0)</f>
        <v/>
      </c>
    </row>
    <row r="72">
      <c r="A72" s="17" t="n">
        <v>67</v>
      </c>
      <c r="B72" s="19">
        <f>EDATE(Assumptions!$B$11,A72)</f>
        <v/>
      </c>
      <c r="C72" s="10">
        <f>G71</f>
        <v/>
      </c>
      <c r="D72" s="10">
        <f>-PMT(Assumptions!$B$13,Assumptions!$B$8,Assumptions!$B$6)</f>
        <v/>
      </c>
      <c r="E72" s="10">
        <f>-IPMT(Assumptions!$B$13,A72,Assumptions!$B$8,Assumptions!$B$6)</f>
        <v/>
      </c>
      <c r="F72" s="10">
        <f>-PPMT(Assumptions!$B$13,A72,Assumptions!$B$8,Assumptions!$B$6)</f>
        <v/>
      </c>
      <c r="G72" s="10">
        <f>C72-F72</f>
        <v/>
      </c>
      <c r="H72" s="10">
        <f>D72+IF(A72=Assumptions!$B$9,G72,0)</f>
        <v/>
      </c>
    </row>
    <row r="73">
      <c r="A73" s="17" t="n">
        <v>68</v>
      </c>
      <c r="B73" s="19">
        <f>EDATE(Assumptions!$B$11,A73)</f>
        <v/>
      </c>
      <c r="C73" s="10">
        <f>G72</f>
        <v/>
      </c>
      <c r="D73" s="10">
        <f>-PMT(Assumptions!$B$13,Assumptions!$B$8,Assumptions!$B$6)</f>
        <v/>
      </c>
      <c r="E73" s="10">
        <f>-IPMT(Assumptions!$B$13,A73,Assumptions!$B$8,Assumptions!$B$6)</f>
        <v/>
      </c>
      <c r="F73" s="10">
        <f>-PPMT(Assumptions!$B$13,A73,Assumptions!$B$8,Assumptions!$B$6)</f>
        <v/>
      </c>
      <c r="G73" s="10">
        <f>C73-F73</f>
        <v/>
      </c>
      <c r="H73" s="10">
        <f>D73+IF(A73=Assumptions!$B$9,G73,0)</f>
        <v/>
      </c>
    </row>
    <row r="74">
      <c r="A74" s="17" t="n">
        <v>69</v>
      </c>
      <c r="B74" s="19">
        <f>EDATE(Assumptions!$B$11,A74)</f>
        <v/>
      </c>
      <c r="C74" s="10">
        <f>G73</f>
        <v/>
      </c>
      <c r="D74" s="10">
        <f>-PMT(Assumptions!$B$13,Assumptions!$B$8,Assumptions!$B$6)</f>
        <v/>
      </c>
      <c r="E74" s="10">
        <f>-IPMT(Assumptions!$B$13,A74,Assumptions!$B$8,Assumptions!$B$6)</f>
        <v/>
      </c>
      <c r="F74" s="10">
        <f>-PPMT(Assumptions!$B$13,A74,Assumptions!$B$8,Assumptions!$B$6)</f>
        <v/>
      </c>
      <c r="G74" s="10">
        <f>C74-F74</f>
        <v/>
      </c>
      <c r="H74" s="10">
        <f>D74+IF(A74=Assumptions!$B$9,G74,0)</f>
        <v/>
      </c>
    </row>
    <row r="75">
      <c r="A75" s="17" t="n">
        <v>70</v>
      </c>
      <c r="B75" s="19">
        <f>EDATE(Assumptions!$B$11,A75)</f>
        <v/>
      </c>
      <c r="C75" s="10">
        <f>G74</f>
        <v/>
      </c>
      <c r="D75" s="10">
        <f>-PMT(Assumptions!$B$13,Assumptions!$B$8,Assumptions!$B$6)</f>
        <v/>
      </c>
      <c r="E75" s="10">
        <f>-IPMT(Assumptions!$B$13,A75,Assumptions!$B$8,Assumptions!$B$6)</f>
        <v/>
      </c>
      <c r="F75" s="10">
        <f>-PPMT(Assumptions!$B$13,A75,Assumptions!$B$8,Assumptions!$B$6)</f>
        <v/>
      </c>
      <c r="G75" s="10">
        <f>C75-F75</f>
        <v/>
      </c>
      <c r="H75" s="10">
        <f>D75+IF(A75=Assumptions!$B$9,G75,0)</f>
        <v/>
      </c>
    </row>
    <row r="76">
      <c r="A76" s="17" t="n">
        <v>71</v>
      </c>
      <c r="B76" s="19">
        <f>EDATE(Assumptions!$B$11,A76)</f>
        <v/>
      </c>
      <c r="C76" s="10">
        <f>G75</f>
        <v/>
      </c>
      <c r="D76" s="10">
        <f>-PMT(Assumptions!$B$13,Assumptions!$B$8,Assumptions!$B$6)</f>
        <v/>
      </c>
      <c r="E76" s="10">
        <f>-IPMT(Assumptions!$B$13,A76,Assumptions!$B$8,Assumptions!$B$6)</f>
        <v/>
      </c>
      <c r="F76" s="10">
        <f>-PPMT(Assumptions!$B$13,A76,Assumptions!$B$8,Assumptions!$B$6)</f>
        <v/>
      </c>
      <c r="G76" s="10">
        <f>C76-F76</f>
        <v/>
      </c>
      <c r="H76" s="10">
        <f>D76+IF(A76=Assumptions!$B$9,G76,0)</f>
        <v/>
      </c>
    </row>
    <row r="77">
      <c r="A77" s="17" t="n">
        <v>72</v>
      </c>
      <c r="B77" s="19">
        <f>EDATE(Assumptions!$B$11,A77)</f>
        <v/>
      </c>
      <c r="C77" s="10">
        <f>G76</f>
        <v/>
      </c>
      <c r="D77" s="10">
        <f>-PMT(Assumptions!$B$13,Assumptions!$B$8,Assumptions!$B$6)</f>
        <v/>
      </c>
      <c r="E77" s="10">
        <f>-IPMT(Assumptions!$B$13,A77,Assumptions!$B$8,Assumptions!$B$6)</f>
        <v/>
      </c>
      <c r="F77" s="10">
        <f>-PPMT(Assumptions!$B$13,A77,Assumptions!$B$8,Assumptions!$B$6)</f>
        <v/>
      </c>
      <c r="G77" s="10">
        <f>C77-F77</f>
        <v/>
      </c>
      <c r="H77" s="10">
        <f>D77+IF(A77=Assumptions!$B$9,G77,0)</f>
        <v/>
      </c>
    </row>
    <row r="78">
      <c r="A78" s="17" t="n">
        <v>73</v>
      </c>
      <c r="B78" s="19">
        <f>EDATE(Assumptions!$B$11,A78)</f>
        <v/>
      </c>
      <c r="C78" s="10">
        <f>G77</f>
        <v/>
      </c>
      <c r="D78" s="10">
        <f>-PMT(Assumptions!$B$13,Assumptions!$B$8,Assumptions!$B$6)</f>
        <v/>
      </c>
      <c r="E78" s="10">
        <f>-IPMT(Assumptions!$B$13,A78,Assumptions!$B$8,Assumptions!$B$6)</f>
        <v/>
      </c>
      <c r="F78" s="10">
        <f>-PPMT(Assumptions!$B$13,A78,Assumptions!$B$8,Assumptions!$B$6)</f>
        <v/>
      </c>
      <c r="G78" s="10">
        <f>C78-F78</f>
        <v/>
      </c>
      <c r="H78" s="10">
        <f>D78+IF(A78=Assumptions!$B$9,G78,0)</f>
        <v/>
      </c>
    </row>
    <row r="79">
      <c r="A79" s="17" t="n">
        <v>74</v>
      </c>
      <c r="B79" s="19">
        <f>EDATE(Assumptions!$B$11,A79)</f>
        <v/>
      </c>
      <c r="C79" s="10">
        <f>G78</f>
        <v/>
      </c>
      <c r="D79" s="10">
        <f>-PMT(Assumptions!$B$13,Assumptions!$B$8,Assumptions!$B$6)</f>
        <v/>
      </c>
      <c r="E79" s="10">
        <f>-IPMT(Assumptions!$B$13,A79,Assumptions!$B$8,Assumptions!$B$6)</f>
        <v/>
      </c>
      <c r="F79" s="10">
        <f>-PPMT(Assumptions!$B$13,A79,Assumptions!$B$8,Assumptions!$B$6)</f>
        <v/>
      </c>
      <c r="G79" s="10">
        <f>C79-F79</f>
        <v/>
      </c>
      <c r="H79" s="10">
        <f>D79+IF(A79=Assumptions!$B$9,G79,0)</f>
        <v/>
      </c>
    </row>
    <row r="80">
      <c r="A80" s="17" t="n">
        <v>75</v>
      </c>
      <c r="B80" s="19">
        <f>EDATE(Assumptions!$B$11,A80)</f>
        <v/>
      </c>
      <c r="C80" s="10">
        <f>G79</f>
        <v/>
      </c>
      <c r="D80" s="10">
        <f>-PMT(Assumptions!$B$13,Assumptions!$B$8,Assumptions!$B$6)</f>
        <v/>
      </c>
      <c r="E80" s="10">
        <f>-IPMT(Assumptions!$B$13,A80,Assumptions!$B$8,Assumptions!$B$6)</f>
        <v/>
      </c>
      <c r="F80" s="10">
        <f>-PPMT(Assumptions!$B$13,A80,Assumptions!$B$8,Assumptions!$B$6)</f>
        <v/>
      </c>
      <c r="G80" s="10">
        <f>C80-F80</f>
        <v/>
      </c>
      <c r="H80" s="10">
        <f>D80+IF(A80=Assumptions!$B$9,G80,0)</f>
        <v/>
      </c>
    </row>
    <row r="81">
      <c r="A81" s="17" t="n">
        <v>76</v>
      </c>
      <c r="B81" s="19">
        <f>EDATE(Assumptions!$B$11,A81)</f>
        <v/>
      </c>
      <c r="C81" s="10">
        <f>G80</f>
        <v/>
      </c>
      <c r="D81" s="10">
        <f>-PMT(Assumptions!$B$13,Assumptions!$B$8,Assumptions!$B$6)</f>
        <v/>
      </c>
      <c r="E81" s="10">
        <f>-IPMT(Assumptions!$B$13,A81,Assumptions!$B$8,Assumptions!$B$6)</f>
        <v/>
      </c>
      <c r="F81" s="10">
        <f>-PPMT(Assumptions!$B$13,A81,Assumptions!$B$8,Assumptions!$B$6)</f>
        <v/>
      </c>
      <c r="G81" s="10">
        <f>C81-F81</f>
        <v/>
      </c>
      <c r="H81" s="10">
        <f>D81+IF(A81=Assumptions!$B$9,G81,0)</f>
        <v/>
      </c>
    </row>
    <row r="82">
      <c r="A82" s="17" t="n">
        <v>77</v>
      </c>
      <c r="B82" s="19">
        <f>EDATE(Assumptions!$B$11,A82)</f>
        <v/>
      </c>
      <c r="C82" s="10">
        <f>G81</f>
        <v/>
      </c>
      <c r="D82" s="10">
        <f>-PMT(Assumptions!$B$13,Assumptions!$B$8,Assumptions!$B$6)</f>
        <v/>
      </c>
      <c r="E82" s="10">
        <f>-IPMT(Assumptions!$B$13,A82,Assumptions!$B$8,Assumptions!$B$6)</f>
        <v/>
      </c>
      <c r="F82" s="10">
        <f>-PPMT(Assumptions!$B$13,A82,Assumptions!$B$8,Assumptions!$B$6)</f>
        <v/>
      </c>
      <c r="G82" s="10">
        <f>C82-F82</f>
        <v/>
      </c>
      <c r="H82" s="10">
        <f>D82+IF(A82=Assumptions!$B$9,G82,0)</f>
        <v/>
      </c>
    </row>
    <row r="83">
      <c r="A83" s="17" t="n">
        <v>78</v>
      </c>
      <c r="B83" s="19">
        <f>EDATE(Assumptions!$B$11,A83)</f>
        <v/>
      </c>
      <c r="C83" s="10">
        <f>G82</f>
        <v/>
      </c>
      <c r="D83" s="10">
        <f>-PMT(Assumptions!$B$13,Assumptions!$B$8,Assumptions!$B$6)</f>
        <v/>
      </c>
      <c r="E83" s="10">
        <f>-IPMT(Assumptions!$B$13,A83,Assumptions!$B$8,Assumptions!$B$6)</f>
        <v/>
      </c>
      <c r="F83" s="10">
        <f>-PPMT(Assumptions!$B$13,A83,Assumptions!$B$8,Assumptions!$B$6)</f>
        <v/>
      </c>
      <c r="G83" s="10">
        <f>C83-F83</f>
        <v/>
      </c>
      <c r="H83" s="10">
        <f>D83+IF(A83=Assumptions!$B$9,G83,0)</f>
        <v/>
      </c>
    </row>
    <row r="84">
      <c r="A84" s="17" t="n">
        <v>79</v>
      </c>
      <c r="B84" s="19">
        <f>EDATE(Assumptions!$B$11,A84)</f>
        <v/>
      </c>
      <c r="C84" s="10">
        <f>G83</f>
        <v/>
      </c>
      <c r="D84" s="10">
        <f>-PMT(Assumptions!$B$13,Assumptions!$B$8,Assumptions!$B$6)</f>
        <v/>
      </c>
      <c r="E84" s="10">
        <f>-IPMT(Assumptions!$B$13,A84,Assumptions!$B$8,Assumptions!$B$6)</f>
        <v/>
      </c>
      <c r="F84" s="10">
        <f>-PPMT(Assumptions!$B$13,A84,Assumptions!$B$8,Assumptions!$B$6)</f>
        <v/>
      </c>
      <c r="G84" s="10">
        <f>C84-F84</f>
        <v/>
      </c>
      <c r="H84" s="10">
        <f>D84+IF(A84=Assumptions!$B$9,G84,0)</f>
        <v/>
      </c>
    </row>
    <row r="85">
      <c r="A85" s="17" t="n">
        <v>80</v>
      </c>
      <c r="B85" s="19">
        <f>EDATE(Assumptions!$B$11,A85)</f>
        <v/>
      </c>
      <c r="C85" s="10">
        <f>G84</f>
        <v/>
      </c>
      <c r="D85" s="10">
        <f>-PMT(Assumptions!$B$13,Assumptions!$B$8,Assumptions!$B$6)</f>
        <v/>
      </c>
      <c r="E85" s="10">
        <f>-IPMT(Assumptions!$B$13,A85,Assumptions!$B$8,Assumptions!$B$6)</f>
        <v/>
      </c>
      <c r="F85" s="10">
        <f>-PPMT(Assumptions!$B$13,A85,Assumptions!$B$8,Assumptions!$B$6)</f>
        <v/>
      </c>
      <c r="G85" s="10">
        <f>C85-F85</f>
        <v/>
      </c>
      <c r="H85" s="10">
        <f>D85+IF(A85=Assumptions!$B$9,G85,0)</f>
        <v/>
      </c>
    </row>
    <row r="86">
      <c r="A86" s="17" t="n">
        <v>81</v>
      </c>
      <c r="B86" s="19">
        <f>EDATE(Assumptions!$B$11,A86)</f>
        <v/>
      </c>
      <c r="C86" s="10">
        <f>G85</f>
        <v/>
      </c>
      <c r="D86" s="10">
        <f>-PMT(Assumptions!$B$13,Assumptions!$B$8,Assumptions!$B$6)</f>
        <v/>
      </c>
      <c r="E86" s="10">
        <f>-IPMT(Assumptions!$B$13,A86,Assumptions!$B$8,Assumptions!$B$6)</f>
        <v/>
      </c>
      <c r="F86" s="10">
        <f>-PPMT(Assumptions!$B$13,A86,Assumptions!$B$8,Assumptions!$B$6)</f>
        <v/>
      </c>
      <c r="G86" s="10">
        <f>C86-F86</f>
        <v/>
      </c>
      <c r="H86" s="10">
        <f>D86+IF(A86=Assumptions!$B$9,G86,0)</f>
        <v/>
      </c>
    </row>
    <row r="87">
      <c r="A87" s="17" t="n">
        <v>82</v>
      </c>
      <c r="B87" s="19">
        <f>EDATE(Assumptions!$B$11,A87)</f>
        <v/>
      </c>
      <c r="C87" s="10">
        <f>G86</f>
        <v/>
      </c>
      <c r="D87" s="10">
        <f>-PMT(Assumptions!$B$13,Assumptions!$B$8,Assumptions!$B$6)</f>
        <v/>
      </c>
      <c r="E87" s="10">
        <f>-IPMT(Assumptions!$B$13,A87,Assumptions!$B$8,Assumptions!$B$6)</f>
        <v/>
      </c>
      <c r="F87" s="10">
        <f>-PPMT(Assumptions!$B$13,A87,Assumptions!$B$8,Assumptions!$B$6)</f>
        <v/>
      </c>
      <c r="G87" s="10">
        <f>C87-F87</f>
        <v/>
      </c>
      <c r="H87" s="10">
        <f>D87+IF(A87=Assumptions!$B$9,G87,0)</f>
        <v/>
      </c>
    </row>
    <row r="88">
      <c r="A88" s="17" t="n">
        <v>83</v>
      </c>
      <c r="B88" s="19">
        <f>EDATE(Assumptions!$B$11,A88)</f>
        <v/>
      </c>
      <c r="C88" s="10">
        <f>G87</f>
        <v/>
      </c>
      <c r="D88" s="10">
        <f>-PMT(Assumptions!$B$13,Assumptions!$B$8,Assumptions!$B$6)</f>
        <v/>
      </c>
      <c r="E88" s="10">
        <f>-IPMT(Assumptions!$B$13,A88,Assumptions!$B$8,Assumptions!$B$6)</f>
        <v/>
      </c>
      <c r="F88" s="10">
        <f>-PPMT(Assumptions!$B$13,A88,Assumptions!$B$8,Assumptions!$B$6)</f>
        <v/>
      </c>
      <c r="G88" s="10">
        <f>C88-F88</f>
        <v/>
      </c>
      <c r="H88" s="10">
        <f>D88+IF(A88=Assumptions!$B$9,G88,0)</f>
        <v/>
      </c>
    </row>
    <row r="89">
      <c r="A89" s="17" t="n">
        <v>84</v>
      </c>
      <c r="B89" s="19">
        <f>EDATE(Assumptions!$B$11,A89)</f>
        <v/>
      </c>
      <c r="C89" s="10">
        <f>G88</f>
        <v/>
      </c>
      <c r="D89" s="10">
        <f>-PMT(Assumptions!$B$13,Assumptions!$B$8,Assumptions!$B$6)</f>
        <v/>
      </c>
      <c r="E89" s="10">
        <f>-IPMT(Assumptions!$B$13,A89,Assumptions!$B$8,Assumptions!$B$6)</f>
        <v/>
      </c>
      <c r="F89" s="10">
        <f>-PPMT(Assumptions!$B$13,A89,Assumptions!$B$8,Assumptions!$B$6)</f>
        <v/>
      </c>
      <c r="G89" s="10">
        <f>C89-F89</f>
        <v/>
      </c>
      <c r="H89" s="10">
        <f>D89+IF(A89=Assumptions!$B$9,G89,0)</f>
        <v/>
      </c>
    </row>
    <row r="90">
      <c r="A90" s="17" t="n">
        <v>85</v>
      </c>
      <c r="B90" s="19">
        <f>EDATE(Assumptions!$B$11,A90)</f>
        <v/>
      </c>
      <c r="C90" s="10">
        <f>G89</f>
        <v/>
      </c>
      <c r="D90" s="10">
        <f>-PMT(Assumptions!$B$13,Assumptions!$B$8,Assumptions!$B$6)</f>
        <v/>
      </c>
      <c r="E90" s="10">
        <f>-IPMT(Assumptions!$B$13,A90,Assumptions!$B$8,Assumptions!$B$6)</f>
        <v/>
      </c>
      <c r="F90" s="10">
        <f>-PPMT(Assumptions!$B$13,A90,Assumptions!$B$8,Assumptions!$B$6)</f>
        <v/>
      </c>
      <c r="G90" s="10">
        <f>C90-F90</f>
        <v/>
      </c>
      <c r="H90" s="10">
        <f>D90+IF(A90=Assumptions!$B$9,G90,0)</f>
        <v/>
      </c>
    </row>
    <row r="91">
      <c r="A91" s="17" t="n">
        <v>86</v>
      </c>
      <c r="B91" s="19">
        <f>EDATE(Assumptions!$B$11,A91)</f>
        <v/>
      </c>
      <c r="C91" s="10">
        <f>G90</f>
        <v/>
      </c>
      <c r="D91" s="10">
        <f>-PMT(Assumptions!$B$13,Assumptions!$B$8,Assumptions!$B$6)</f>
        <v/>
      </c>
      <c r="E91" s="10">
        <f>-IPMT(Assumptions!$B$13,A91,Assumptions!$B$8,Assumptions!$B$6)</f>
        <v/>
      </c>
      <c r="F91" s="10">
        <f>-PPMT(Assumptions!$B$13,A91,Assumptions!$B$8,Assumptions!$B$6)</f>
        <v/>
      </c>
      <c r="G91" s="10">
        <f>C91-F91</f>
        <v/>
      </c>
      <c r="H91" s="10">
        <f>D91+IF(A91=Assumptions!$B$9,G91,0)</f>
        <v/>
      </c>
    </row>
    <row r="92">
      <c r="A92" s="17" t="n">
        <v>87</v>
      </c>
      <c r="B92" s="19">
        <f>EDATE(Assumptions!$B$11,A92)</f>
        <v/>
      </c>
      <c r="C92" s="10">
        <f>G91</f>
        <v/>
      </c>
      <c r="D92" s="10">
        <f>-PMT(Assumptions!$B$13,Assumptions!$B$8,Assumptions!$B$6)</f>
        <v/>
      </c>
      <c r="E92" s="10">
        <f>-IPMT(Assumptions!$B$13,A92,Assumptions!$B$8,Assumptions!$B$6)</f>
        <v/>
      </c>
      <c r="F92" s="10">
        <f>-PPMT(Assumptions!$B$13,A92,Assumptions!$B$8,Assumptions!$B$6)</f>
        <v/>
      </c>
      <c r="G92" s="10">
        <f>C92-F92</f>
        <v/>
      </c>
      <c r="H92" s="10">
        <f>D92+IF(A92=Assumptions!$B$9,G92,0)</f>
        <v/>
      </c>
    </row>
    <row r="93">
      <c r="A93" s="17" t="n">
        <v>88</v>
      </c>
      <c r="B93" s="19">
        <f>EDATE(Assumptions!$B$11,A93)</f>
        <v/>
      </c>
      <c r="C93" s="10">
        <f>G92</f>
        <v/>
      </c>
      <c r="D93" s="10">
        <f>-PMT(Assumptions!$B$13,Assumptions!$B$8,Assumptions!$B$6)</f>
        <v/>
      </c>
      <c r="E93" s="10">
        <f>-IPMT(Assumptions!$B$13,A93,Assumptions!$B$8,Assumptions!$B$6)</f>
        <v/>
      </c>
      <c r="F93" s="10">
        <f>-PPMT(Assumptions!$B$13,A93,Assumptions!$B$8,Assumptions!$B$6)</f>
        <v/>
      </c>
      <c r="G93" s="10">
        <f>C93-F93</f>
        <v/>
      </c>
      <c r="H93" s="10">
        <f>D93+IF(A93=Assumptions!$B$9,G93,0)</f>
        <v/>
      </c>
    </row>
    <row r="94">
      <c r="A94" s="17" t="n">
        <v>89</v>
      </c>
      <c r="B94" s="19">
        <f>EDATE(Assumptions!$B$11,A94)</f>
        <v/>
      </c>
      <c r="C94" s="10">
        <f>G93</f>
        <v/>
      </c>
      <c r="D94" s="10">
        <f>-PMT(Assumptions!$B$13,Assumptions!$B$8,Assumptions!$B$6)</f>
        <v/>
      </c>
      <c r="E94" s="10">
        <f>-IPMT(Assumptions!$B$13,A94,Assumptions!$B$8,Assumptions!$B$6)</f>
        <v/>
      </c>
      <c r="F94" s="10">
        <f>-PPMT(Assumptions!$B$13,A94,Assumptions!$B$8,Assumptions!$B$6)</f>
        <v/>
      </c>
      <c r="G94" s="10">
        <f>C94-F94</f>
        <v/>
      </c>
      <c r="H94" s="10">
        <f>D94+IF(A94=Assumptions!$B$9,G94,0)</f>
        <v/>
      </c>
    </row>
    <row r="95">
      <c r="A95" s="17" t="n">
        <v>90</v>
      </c>
      <c r="B95" s="19">
        <f>EDATE(Assumptions!$B$11,A95)</f>
        <v/>
      </c>
      <c r="C95" s="10">
        <f>G94</f>
        <v/>
      </c>
      <c r="D95" s="10">
        <f>-PMT(Assumptions!$B$13,Assumptions!$B$8,Assumptions!$B$6)</f>
        <v/>
      </c>
      <c r="E95" s="10">
        <f>-IPMT(Assumptions!$B$13,A95,Assumptions!$B$8,Assumptions!$B$6)</f>
        <v/>
      </c>
      <c r="F95" s="10">
        <f>-PPMT(Assumptions!$B$13,A95,Assumptions!$B$8,Assumptions!$B$6)</f>
        <v/>
      </c>
      <c r="G95" s="10">
        <f>C95-F95</f>
        <v/>
      </c>
      <c r="H95" s="10">
        <f>D95+IF(A95=Assumptions!$B$9,G95,0)</f>
        <v/>
      </c>
    </row>
    <row r="96">
      <c r="A96" s="17" t="n">
        <v>91</v>
      </c>
      <c r="B96" s="19">
        <f>EDATE(Assumptions!$B$11,A96)</f>
        <v/>
      </c>
      <c r="C96" s="10">
        <f>G95</f>
        <v/>
      </c>
      <c r="D96" s="10">
        <f>-PMT(Assumptions!$B$13,Assumptions!$B$8,Assumptions!$B$6)</f>
        <v/>
      </c>
      <c r="E96" s="10">
        <f>-IPMT(Assumptions!$B$13,A96,Assumptions!$B$8,Assumptions!$B$6)</f>
        <v/>
      </c>
      <c r="F96" s="10">
        <f>-PPMT(Assumptions!$B$13,A96,Assumptions!$B$8,Assumptions!$B$6)</f>
        <v/>
      </c>
      <c r="G96" s="10">
        <f>C96-F96</f>
        <v/>
      </c>
      <c r="H96" s="10">
        <f>D96+IF(A96=Assumptions!$B$9,G96,0)</f>
        <v/>
      </c>
    </row>
    <row r="97">
      <c r="A97" s="17" t="n">
        <v>92</v>
      </c>
      <c r="B97" s="19">
        <f>EDATE(Assumptions!$B$11,A97)</f>
        <v/>
      </c>
      <c r="C97" s="10">
        <f>G96</f>
        <v/>
      </c>
      <c r="D97" s="10">
        <f>-PMT(Assumptions!$B$13,Assumptions!$B$8,Assumptions!$B$6)</f>
        <v/>
      </c>
      <c r="E97" s="10">
        <f>-IPMT(Assumptions!$B$13,A97,Assumptions!$B$8,Assumptions!$B$6)</f>
        <v/>
      </c>
      <c r="F97" s="10">
        <f>-PPMT(Assumptions!$B$13,A97,Assumptions!$B$8,Assumptions!$B$6)</f>
        <v/>
      </c>
      <c r="G97" s="10">
        <f>C97-F97</f>
        <v/>
      </c>
      <c r="H97" s="10">
        <f>D97+IF(A97=Assumptions!$B$9,G97,0)</f>
        <v/>
      </c>
    </row>
    <row r="98">
      <c r="A98" s="17" t="n">
        <v>93</v>
      </c>
      <c r="B98" s="19">
        <f>EDATE(Assumptions!$B$11,A98)</f>
        <v/>
      </c>
      <c r="C98" s="10">
        <f>G97</f>
        <v/>
      </c>
      <c r="D98" s="10">
        <f>-PMT(Assumptions!$B$13,Assumptions!$B$8,Assumptions!$B$6)</f>
        <v/>
      </c>
      <c r="E98" s="10">
        <f>-IPMT(Assumptions!$B$13,A98,Assumptions!$B$8,Assumptions!$B$6)</f>
        <v/>
      </c>
      <c r="F98" s="10">
        <f>-PPMT(Assumptions!$B$13,A98,Assumptions!$B$8,Assumptions!$B$6)</f>
        <v/>
      </c>
      <c r="G98" s="10">
        <f>C98-F98</f>
        <v/>
      </c>
      <c r="H98" s="10">
        <f>D98+IF(A98=Assumptions!$B$9,G98,0)</f>
        <v/>
      </c>
    </row>
    <row r="99">
      <c r="A99" s="17" t="n">
        <v>94</v>
      </c>
      <c r="B99" s="19">
        <f>EDATE(Assumptions!$B$11,A99)</f>
        <v/>
      </c>
      <c r="C99" s="10">
        <f>G98</f>
        <v/>
      </c>
      <c r="D99" s="10">
        <f>-PMT(Assumptions!$B$13,Assumptions!$B$8,Assumptions!$B$6)</f>
        <v/>
      </c>
      <c r="E99" s="10">
        <f>-IPMT(Assumptions!$B$13,A99,Assumptions!$B$8,Assumptions!$B$6)</f>
        <v/>
      </c>
      <c r="F99" s="10">
        <f>-PPMT(Assumptions!$B$13,A99,Assumptions!$B$8,Assumptions!$B$6)</f>
        <v/>
      </c>
      <c r="G99" s="10">
        <f>C99-F99</f>
        <v/>
      </c>
      <c r="H99" s="10">
        <f>D99+IF(A99=Assumptions!$B$9,G99,0)</f>
        <v/>
      </c>
    </row>
    <row r="100">
      <c r="A100" s="17" t="n">
        <v>95</v>
      </c>
      <c r="B100" s="19">
        <f>EDATE(Assumptions!$B$11,A100)</f>
        <v/>
      </c>
      <c r="C100" s="10">
        <f>G99</f>
        <v/>
      </c>
      <c r="D100" s="10">
        <f>-PMT(Assumptions!$B$13,Assumptions!$B$8,Assumptions!$B$6)</f>
        <v/>
      </c>
      <c r="E100" s="10">
        <f>-IPMT(Assumptions!$B$13,A100,Assumptions!$B$8,Assumptions!$B$6)</f>
        <v/>
      </c>
      <c r="F100" s="10">
        <f>-PPMT(Assumptions!$B$13,A100,Assumptions!$B$8,Assumptions!$B$6)</f>
        <v/>
      </c>
      <c r="G100" s="10">
        <f>C100-F100</f>
        <v/>
      </c>
      <c r="H100" s="10">
        <f>D100+IF(A100=Assumptions!$B$9,G100,0)</f>
        <v/>
      </c>
    </row>
    <row r="101">
      <c r="A101" s="17" t="n">
        <v>96</v>
      </c>
      <c r="B101" s="19">
        <f>EDATE(Assumptions!$B$11,A101)</f>
        <v/>
      </c>
      <c r="C101" s="10">
        <f>G100</f>
        <v/>
      </c>
      <c r="D101" s="10">
        <f>-PMT(Assumptions!$B$13,Assumptions!$B$8,Assumptions!$B$6)</f>
        <v/>
      </c>
      <c r="E101" s="10">
        <f>-IPMT(Assumptions!$B$13,A101,Assumptions!$B$8,Assumptions!$B$6)</f>
        <v/>
      </c>
      <c r="F101" s="10">
        <f>-PPMT(Assumptions!$B$13,A101,Assumptions!$B$8,Assumptions!$B$6)</f>
        <v/>
      </c>
      <c r="G101" s="10">
        <f>C101-F101</f>
        <v/>
      </c>
      <c r="H101" s="10">
        <f>D101+IF(A101=Assumptions!$B$9,G101,0)</f>
        <v/>
      </c>
    </row>
    <row r="102">
      <c r="A102" s="17" t="n">
        <v>97</v>
      </c>
      <c r="B102" s="19">
        <f>EDATE(Assumptions!$B$11,A102)</f>
        <v/>
      </c>
      <c r="C102" s="10">
        <f>G101</f>
        <v/>
      </c>
      <c r="D102" s="10">
        <f>-PMT(Assumptions!$B$13,Assumptions!$B$8,Assumptions!$B$6)</f>
        <v/>
      </c>
      <c r="E102" s="10">
        <f>-IPMT(Assumptions!$B$13,A102,Assumptions!$B$8,Assumptions!$B$6)</f>
        <v/>
      </c>
      <c r="F102" s="10">
        <f>-PPMT(Assumptions!$B$13,A102,Assumptions!$B$8,Assumptions!$B$6)</f>
        <v/>
      </c>
      <c r="G102" s="10">
        <f>C102-F102</f>
        <v/>
      </c>
      <c r="H102" s="10">
        <f>D102+IF(A102=Assumptions!$B$9,G102,0)</f>
        <v/>
      </c>
    </row>
    <row r="103">
      <c r="A103" s="17" t="n">
        <v>98</v>
      </c>
      <c r="B103" s="19">
        <f>EDATE(Assumptions!$B$11,A103)</f>
        <v/>
      </c>
      <c r="C103" s="10">
        <f>G102</f>
        <v/>
      </c>
      <c r="D103" s="10">
        <f>-PMT(Assumptions!$B$13,Assumptions!$B$8,Assumptions!$B$6)</f>
        <v/>
      </c>
      <c r="E103" s="10">
        <f>-IPMT(Assumptions!$B$13,A103,Assumptions!$B$8,Assumptions!$B$6)</f>
        <v/>
      </c>
      <c r="F103" s="10">
        <f>-PPMT(Assumptions!$B$13,A103,Assumptions!$B$8,Assumptions!$B$6)</f>
        <v/>
      </c>
      <c r="G103" s="10">
        <f>C103-F103</f>
        <v/>
      </c>
      <c r="H103" s="10">
        <f>D103+IF(A103=Assumptions!$B$9,G103,0)</f>
        <v/>
      </c>
    </row>
    <row r="104">
      <c r="A104" s="17" t="n">
        <v>99</v>
      </c>
      <c r="B104" s="19">
        <f>EDATE(Assumptions!$B$11,A104)</f>
        <v/>
      </c>
      <c r="C104" s="10">
        <f>G103</f>
        <v/>
      </c>
      <c r="D104" s="10">
        <f>-PMT(Assumptions!$B$13,Assumptions!$B$8,Assumptions!$B$6)</f>
        <v/>
      </c>
      <c r="E104" s="10">
        <f>-IPMT(Assumptions!$B$13,A104,Assumptions!$B$8,Assumptions!$B$6)</f>
        <v/>
      </c>
      <c r="F104" s="10">
        <f>-PPMT(Assumptions!$B$13,A104,Assumptions!$B$8,Assumptions!$B$6)</f>
        <v/>
      </c>
      <c r="G104" s="10">
        <f>C104-F104</f>
        <v/>
      </c>
      <c r="H104" s="10">
        <f>D104+IF(A104=Assumptions!$B$9,G104,0)</f>
        <v/>
      </c>
    </row>
    <row r="105">
      <c r="A105" s="17" t="n">
        <v>100</v>
      </c>
      <c r="B105" s="19">
        <f>EDATE(Assumptions!$B$11,A105)</f>
        <v/>
      </c>
      <c r="C105" s="10">
        <f>G104</f>
        <v/>
      </c>
      <c r="D105" s="10">
        <f>-PMT(Assumptions!$B$13,Assumptions!$B$8,Assumptions!$B$6)</f>
        <v/>
      </c>
      <c r="E105" s="10">
        <f>-IPMT(Assumptions!$B$13,A105,Assumptions!$B$8,Assumptions!$B$6)</f>
        <v/>
      </c>
      <c r="F105" s="10">
        <f>-PPMT(Assumptions!$B$13,A105,Assumptions!$B$8,Assumptions!$B$6)</f>
        <v/>
      </c>
      <c r="G105" s="10">
        <f>C105-F105</f>
        <v/>
      </c>
      <c r="H105" s="10">
        <f>D105+IF(A105=Assumptions!$B$9,G105,0)</f>
        <v/>
      </c>
    </row>
    <row r="106">
      <c r="A106" s="17" t="n">
        <v>101</v>
      </c>
      <c r="B106" s="19">
        <f>EDATE(Assumptions!$B$11,A106)</f>
        <v/>
      </c>
      <c r="C106" s="10">
        <f>G105</f>
        <v/>
      </c>
      <c r="D106" s="10">
        <f>-PMT(Assumptions!$B$13,Assumptions!$B$8,Assumptions!$B$6)</f>
        <v/>
      </c>
      <c r="E106" s="10">
        <f>-IPMT(Assumptions!$B$13,A106,Assumptions!$B$8,Assumptions!$B$6)</f>
        <v/>
      </c>
      <c r="F106" s="10">
        <f>-PPMT(Assumptions!$B$13,A106,Assumptions!$B$8,Assumptions!$B$6)</f>
        <v/>
      </c>
      <c r="G106" s="10">
        <f>C106-F106</f>
        <v/>
      </c>
      <c r="H106" s="10">
        <f>D106+IF(A106=Assumptions!$B$9,G106,0)</f>
        <v/>
      </c>
    </row>
    <row r="107">
      <c r="A107" s="17" t="n">
        <v>102</v>
      </c>
      <c r="B107" s="19">
        <f>EDATE(Assumptions!$B$11,A107)</f>
        <v/>
      </c>
      <c r="C107" s="10">
        <f>G106</f>
        <v/>
      </c>
      <c r="D107" s="10">
        <f>-PMT(Assumptions!$B$13,Assumptions!$B$8,Assumptions!$B$6)</f>
        <v/>
      </c>
      <c r="E107" s="10">
        <f>-IPMT(Assumptions!$B$13,A107,Assumptions!$B$8,Assumptions!$B$6)</f>
        <v/>
      </c>
      <c r="F107" s="10">
        <f>-PPMT(Assumptions!$B$13,A107,Assumptions!$B$8,Assumptions!$B$6)</f>
        <v/>
      </c>
      <c r="G107" s="10">
        <f>C107-F107</f>
        <v/>
      </c>
      <c r="H107" s="10">
        <f>D107+IF(A107=Assumptions!$B$9,G107,0)</f>
        <v/>
      </c>
    </row>
    <row r="108">
      <c r="A108" s="17" t="n">
        <v>103</v>
      </c>
      <c r="B108" s="19">
        <f>EDATE(Assumptions!$B$11,A108)</f>
        <v/>
      </c>
      <c r="C108" s="10">
        <f>G107</f>
        <v/>
      </c>
      <c r="D108" s="10">
        <f>-PMT(Assumptions!$B$13,Assumptions!$B$8,Assumptions!$B$6)</f>
        <v/>
      </c>
      <c r="E108" s="10">
        <f>-IPMT(Assumptions!$B$13,A108,Assumptions!$B$8,Assumptions!$B$6)</f>
        <v/>
      </c>
      <c r="F108" s="10">
        <f>-PPMT(Assumptions!$B$13,A108,Assumptions!$B$8,Assumptions!$B$6)</f>
        <v/>
      </c>
      <c r="G108" s="10">
        <f>C108-F108</f>
        <v/>
      </c>
      <c r="H108" s="10">
        <f>D108+IF(A108=Assumptions!$B$9,G108,0)</f>
        <v/>
      </c>
    </row>
    <row r="109">
      <c r="A109" s="17" t="n">
        <v>104</v>
      </c>
      <c r="B109" s="19">
        <f>EDATE(Assumptions!$B$11,A109)</f>
        <v/>
      </c>
      <c r="C109" s="10">
        <f>G108</f>
        <v/>
      </c>
      <c r="D109" s="10">
        <f>-PMT(Assumptions!$B$13,Assumptions!$B$8,Assumptions!$B$6)</f>
        <v/>
      </c>
      <c r="E109" s="10">
        <f>-IPMT(Assumptions!$B$13,A109,Assumptions!$B$8,Assumptions!$B$6)</f>
        <v/>
      </c>
      <c r="F109" s="10">
        <f>-PPMT(Assumptions!$B$13,A109,Assumptions!$B$8,Assumptions!$B$6)</f>
        <v/>
      </c>
      <c r="G109" s="10">
        <f>C109-F109</f>
        <v/>
      </c>
      <c r="H109" s="10">
        <f>D109+IF(A109=Assumptions!$B$9,G109,0)</f>
        <v/>
      </c>
    </row>
    <row r="110">
      <c r="A110" s="17" t="n">
        <v>105</v>
      </c>
      <c r="B110" s="19">
        <f>EDATE(Assumptions!$B$11,A110)</f>
        <v/>
      </c>
      <c r="C110" s="10">
        <f>G109</f>
        <v/>
      </c>
      <c r="D110" s="10">
        <f>-PMT(Assumptions!$B$13,Assumptions!$B$8,Assumptions!$B$6)</f>
        <v/>
      </c>
      <c r="E110" s="10">
        <f>-IPMT(Assumptions!$B$13,A110,Assumptions!$B$8,Assumptions!$B$6)</f>
        <v/>
      </c>
      <c r="F110" s="10">
        <f>-PPMT(Assumptions!$B$13,A110,Assumptions!$B$8,Assumptions!$B$6)</f>
        <v/>
      </c>
      <c r="G110" s="10">
        <f>C110-F110</f>
        <v/>
      </c>
      <c r="H110" s="10">
        <f>D110+IF(A110=Assumptions!$B$9,G110,0)</f>
        <v/>
      </c>
    </row>
    <row r="111">
      <c r="A111" s="17" t="n">
        <v>106</v>
      </c>
      <c r="B111" s="19">
        <f>EDATE(Assumptions!$B$11,A111)</f>
        <v/>
      </c>
      <c r="C111" s="10">
        <f>G110</f>
        <v/>
      </c>
      <c r="D111" s="10">
        <f>-PMT(Assumptions!$B$13,Assumptions!$B$8,Assumptions!$B$6)</f>
        <v/>
      </c>
      <c r="E111" s="10">
        <f>-IPMT(Assumptions!$B$13,A111,Assumptions!$B$8,Assumptions!$B$6)</f>
        <v/>
      </c>
      <c r="F111" s="10">
        <f>-PPMT(Assumptions!$B$13,A111,Assumptions!$B$8,Assumptions!$B$6)</f>
        <v/>
      </c>
      <c r="G111" s="10">
        <f>C111-F111</f>
        <v/>
      </c>
      <c r="H111" s="10">
        <f>D111+IF(A111=Assumptions!$B$9,G111,0)</f>
        <v/>
      </c>
    </row>
    <row r="112">
      <c r="A112" s="17" t="n">
        <v>107</v>
      </c>
      <c r="B112" s="19">
        <f>EDATE(Assumptions!$B$11,A112)</f>
        <v/>
      </c>
      <c r="C112" s="10">
        <f>G111</f>
        <v/>
      </c>
      <c r="D112" s="10">
        <f>-PMT(Assumptions!$B$13,Assumptions!$B$8,Assumptions!$B$6)</f>
        <v/>
      </c>
      <c r="E112" s="10">
        <f>-IPMT(Assumptions!$B$13,A112,Assumptions!$B$8,Assumptions!$B$6)</f>
        <v/>
      </c>
      <c r="F112" s="10">
        <f>-PPMT(Assumptions!$B$13,A112,Assumptions!$B$8,Assumptions!$B$6)</f>
        <v/>
      </c>
      <c r="G112" s="10">
        <f>C112-F112</f>
        <v/>
      </c>
      <c r="H112" s="10">
        <f>D112+IF(A112=Assumptions!$B$9,G112,0)</f>
        <v/>
      </c>
    </row>
    <row r="113">
      <c r="A113" s="17" t="n">
        <v>108</v>
      </c>
      <c r="B113" s="19">
        <f>EDATE(Assumptions!$B$11,A113)</f>
        <v/>
      </c>
      <c r="C113" s="10">
        <f>G112</f>
        <v/>
      </c>
      <c r="D113" s="10">
        <f>-PMT(Assumptions!$B$13,Assumptions!$B$8,Assumptions!$B$6)</f>
        <v/>
      </c>
      <c r="E113" s="10">
        <f>-IPMT(Assumptions!$B$13,A113,Assumptions!$B$8,Assumptions!$B$6)</f>
        <v/>
      </c>
      <c r="F113" s="10">
        <f>-PPMT(Assumptions!$B$13,A113,Assumptions!$B$8,Assumptions!$B$6)</f>
        <v/>
      </c>
      <c r="G113" s="10">
        <f>C113-F113</f>
        <v/>
      </c>
      <c r="H113" s="10">
        <f>D113+IF(A113=Assumptions!$B$9,G113,0)</f>
        <v/>
      </c>
    </row>
    <row r="114">
      <c r="A114" s="17" t="n">
        <v>109</v>
      </c>
      <c r="B114" s="19">
        <f>EDATE(Assumptions!$B$11,A114)</f>
        <v/>
      </c>
      <c r="C114" s="10">
        <f>G113</f>
        <v/>
      </c>
      <c r="D114" s="10">
        <f>-PMT(Assumptions!$B$13,Assumptions!$B$8,Assumptions!$B$6)</f>
        <v/>
      </c>
      <c r="E114" s="10">
        <f>-IPMT(Assumptions!$B$13,A114,Assumptions!$B$8,Assumptions!$B$6)</f>
        <v/>
      </c>
      <c r="F114" s="10">
        <f>-PPMT(Assumptions!$B$13,A114,Assumptions!$B$8,Assumptions!$B$6)</f>
        <v/>
      </c>
      <c r="G114" s="10">
        <f>C114-F114</f>
        <v/>
      </c>
      <c r="H114" s="10">
        <f>D114+IF(A114=Assumptions!$B$9,G114,0)</f>
        <v/>
      </c>
    </row>
    <row r="115">
      <c r="A115" s="17" t="n">
        <v>110</v>
      </c>
      <c r="B115" s="19">
        <f>EDATE(Assumptions!$B$11,A115)</f>
        <v/>
      </c>
      <c r="C115" s="10">
        <f>G114</f>
        <v/>
      </c>
      <c r="D115" s="10">
        <f>-PMT(Assumptions!$B$13,Assumptions!$B$8,Assumptions!$B$6)</f>
        <v/>
      </c>
      <c r="E115" s="10">
        <f>-IPMT(Assumptions!$B$13,A115,Assumptions!$B$8,Assumptions!$B$6)</f>
        <v/>
      </c>
      <c r="F115" s="10">
        <f>-PPMT(Assumptions!$B$13,A115,Assumptions!$B$8,Assumptions!$B$6)</f>
        <v/>
      </c>
      <c r="G115" s="10">
        <f>C115-F115</f>
        <v/>
      </c>
      <c r="H115" s="10">
        <f>D115+IF(A115=Assumptions!$B$9,G115,0)</f>
        <v/>
      </c>
    </row>
    <row r="116">
      <c r="A116" s="17" t="n">
        <v>111</v>
      </c>
      <c r="B116" s="19">
        <f>EDATE(Assumptions!$B$11,A116)</f>
        <v/>
      </c>
      <c r="C116" s="10">
        <f>G115</f>
        <v/>
      </c>
      <c r="D116" s="10">
        <f>-PMT(Assumptions!$B$13,Assumptions!$B$8,Assumptions!$B$6)</f>
        <v/>
      </c>
      <c r="E116" s="10">
        <f>-IPMT(Assumptions!$B$13,A116,Assumptions!$B$8,Assumptions!$B$6)</f>
        <v/>
      </c>
      <c r="F116" s="10">
        <f>-PPMT(Assumptions!$B$13,A116,Assumptions!$B$8,Assumptions!$B$6)</f>
        <v/>
      </c>
      <c r="G116" s="10">
        <f>C116-F116</f>
        <v/>
      </c>
      <c r="H116" s="10">
        <f>D116+IF(A116=Assumptions!$B$9,G116,0)</f>
        <v/>
      </c>
    </row>
    <row r="117">
      <c r="A117" s="17" t="n">
        <v>112</v>
      </c>
      <c r="B117" s="19">
        <f>EDATE(Assumptions!$B$11,A117)</f>
        <v/>
      </c>
      <c r="C117" s="10">
        <f>G116</f>
        <v/>
      </c>
      <c r="D117" s="10">
        <f>-PMT(Assumptions!$B$13,Assumptions!$B$8,Assumptions!$B$6)</f>
        <v/>
      </c>
      <c r="E117" s="10">
        <f>-IPMT(Assumptions!$B$13,A117,Assumptions!$B$8,Assumptions!$B$6)</f>
        <v/>
      </c>
      <c r="F117" s="10">
        <f>-PPMT(Assumptions!$B$13,A117,Assumptions!$B$8,Assumptions!$B$6)</f>
        <v/>
      </c>
      <c r="G117" s="10">
        <f>C117-F117</f>
        <v/>
      </c>
      <c r="H117" s="10">
        <f>D117+IF(A117=Assumptions!$B$9,G117,0)</f>
        <v/>
      </c>
    </row>
    <row r="118">
      <c r="A118" s="17" t="n">
        <v>113</v>
      </c>
      <c r="B118" s="19">
        <f>EDATE(Assumptions!$B$11,A118)</f>
        <v/>
      </c>
      <c r="C118" s="10">
        <f>G117</f>
        <v/>
      </c>
      <c r="D118" s="10">
        <f>-PMT(Assumptions!$B$13,Assumptions!$B$8,Assumptions!$B$6)</f>
        <v/>
      </c>
      <c r="E118" s="10">
        <f>-IPMT(Assumptions!$B$13,A118,Assumptions!$B$8,Assumptions!$B$6)</f>
        <v/>
      </c>
      <c r="F118" s="10">
        <f>-PPMT(Assumptions!$B$13,A118,Assumptions!$B$8,Assumptions!$B$6)</f>
        <v/>
      </c>
      <c r="G118" s="10">
        <f>C118-F118</f>
        <v/>
      </c>
      <c r="H118" s="10">
        <f>D118+IF(A118=Assumptions!$B$9,G118,0)</f>
        <v/>
      </c>
    </row>
    <row r="119">
      <c r="A119" s="17" t="n">
        <v>114</v>
      </c>
      <c r="B119" s="19">
        <f>EDATE(Assumptions!$B$11,A119)</f>
        <v/>
      </c>
      <c r="C119" s="10">
        <f>G118</f>
        <v/>
      </c>
      <c r="D119" s="10">
        <f>-PMT(Assumptions!$B$13,Assumptions!$B$8,Assumptions!$B$6)</f>
        <v/>
      </c>
      <c r="E119" s="10">
        <f>-IPMT(Assumptions!$B$13,A119,Assumptions!$B$8,Assumptions!$B$6)</f>
        <v/>
      </c>
      <c r="F119" s="10">
        <f>-PPMT(Assumptions!$B$13,A119,Assumptions!$B$8,Assumptions!$B$6)</f>
        <v/>
      </c>
      <c r="G119" s="10">
        <f>C119-F119</f>
        <v/>
      </c>
      <c r="H119" s="10">
        <f>D119+IF(A119=Assumptions!$B$9,G119,0)</f>
        <v/>
      </c>
    </row>
    <row r="120">
      <c r="A120" s="17" t="n">
        <v>115</v>
      </c>
      <c r="B120" s="19">
        <f>EDATE(Assumptions!$B$11,A120)</f>
        <v/>
      </c>
      <c r="C120" s="10">
        <f>G119</f>
        <v/>
      </c>
      <c r="D120" s="10">
        <f>-PMT(Assumptions!$B$13,Assumptions!$B$8,Assumptions!$B$6)</f>
        <v/>
      </c>
      <c r="E120" s="10">
        <f>-IPMT(Assumptions!$B$13,A120,Assumptions!$B$8,Assumptions!$B$6)</f>
        <v/>
      </c>
      <c r="F120" s="10">
        <f>-PPMT(Assumptions!$B$13,A120,Assumptions!$B$8,Assumptions!$B$6)</f>
        <v/>
      </c>
      <c r="G120" s="10">
        <f>C120-F120</f>
        <v/>
      </c>
      <c r="H120" s="10">
        <f>D120+IF(A120=Assumptions!$B$9,G120,0)</f>
        <v/>
      </c>
    </row>
    <row r="121">
      <c r="A121" s="17" t="n">
        <v>116</v>
      </c>
      <c r="B121" s="19">
        <f>EDATE(Assumptions!$B$11,A121)</f>
        <v/>
      </c>
      <c r="C121" s="10">
        <f>G120</f>
        <v/>
      </c>
      <c r="D121" s="10">
        <f>-PMT(Assumptions!$B$13,Assumptions!$B$8,Assumptions!$B$6)</f>
        <v/>
      </c>
      <c r="E121" s="10">
        <f>-IPMT(Assumptions!$B$13,A121,Assumptions!$B$8,Assumptions!$B$6)</f>
        <v/>
      </c>
      <c r="F121" s="10">
        <f>-PPMT(Assumptions!$B$13,A121,Assumptions!$B$8,Assumptions!$B$6)</f>
        <v/>
      </c>
      <c r="G121" s="10">
        <f>C121-F121</f>
        <v/>
      </c>
      <c r="H121" s="10">
        <f>D121+IF(A121=Assumptions!$B$9,G121,0)</f>
        <v/>
      </c>
    </row>
    <row r="122">
      <c r="A122" s="17" t="n">
        <v>117</v>
      </c>
      <c r="B122" s="19">
        <f>EDATE(Assumptions!$B$11,A122)</f>
        <v/>
      </c>
      <c r="C122" s="10">
        <f>G121</f>
        <v/>
      </c>
      <c r="D122" s="10">
        <f>-PMT(Assumptions!$B$13,Assumptions!$B$8,Assumptions!$B$6)</f>
        <v/>
      </c>
      <c r="E122" s="10">
        <f>-IPMT(Assumptions!$B$13,A122,Assumptions!$B$8,Assumptions!$B$6)</f>
        <v/>
      </c>
      <c r="F122" s="10">
        <f>-PPMT(Assumptions!$B$13,A122,Assumptions!$B$8,Assumptions!$B$6)</f>
        <v/>
      </c>
      <c r="G122" s="10">
        <f>C122-F122</f>
        <v/>
      </c>
      <c r="H122" s="10">
        <f>D122+IF(A122=Assumptions!$B$9,G122,0)</f>
        <v/>
      </c>
    </row>
    <row r="123">
      <c r="A123" s="17" t="n">
        <v>118</v>
      </c>
      <c r="B123" s="19">
        <f>EDATE(Assumptions!$B$11,A123)</f>
        <v/>
      </c>
      <c r="C123" s="10">
        <f>G122</f>
        <v/>
      </c>
      <c r="D123" s="10">
        <f>-PMT(Assumptions!$B$13,Assumptions!$B$8,Assumptions!$B$6)</f>
        <v/>
      </c>
      <c r="E123" s="10">
        <f>-IPMT(Assumptions!$B$13,A123,Assumptions!$B$8,Assumptions!$B$6)</f>
        <v/>
      </c>
      <c r="F123" s="10">
        <f>-PPMT(Assumptions!$B$13,A123,Assumptions!$B$8,Assumptions!$B$6)</f>
        <v/>
      </c>
      <c r="G123" s="10">
        <f>C123-F123</f>
        <v/>
      </c>
      <c r="H123" s="10">
        <f>D123+IF(A123=Assumptions!$B$9,G123,0)</f>
        <v/>
      </c>
    </row>
    <row r="124">
      <c r="A124" s="17" t="n">
        <v>119</v>
      </c>
      <c r="B124" s="19">
        <f>EDATE(Assumptions!$B$11,A124)</f>
        <v/>
      </c>
      <c r="C124" s="10">
        <f>G123</f>
        <v/>
      </c>
      <c r="D124" s="10">
        <f>-PMT(Assumptions!$B$13,Assumptions!$B$8,Assumptions!$B$6)</f>
        <v/>
      </c>
      <c r="E124" s="10">
        <f>-IPMT(Assumptions!$B$13,A124,Assumptions!$B$8,Assumptions!$B$6)</f>
        <v/>
      </c>
      <c r="F124" s="10">
        <f>-PPMT(Assumptions!$B$13,A124,Assumptions!$B$8,Assumptions!$B$6)</f>
        <v/>
      </c>
      <c r="G124" s="10">
        <f>C124-F124</f>
        <v/>
      </c>
      <c r="H124" s="10">
        <f>D124+IF(A124=Assumptions!$B$9,G124,0)</f>
        <v/>
      </c>
    </row>
    <row r="125">
      <c r="A125" s="17" t="n">
        <v>120</v>
      </c>
      <c r="B125" s="19">
        <f>EDATE(Assumptions!$B$11,A125)</f>
        <v/>
      </c>
      <c r="C125" s="10">
        <f>G124</f>
        <v/>
      </c>
      <c r="D125" s="10">
        <f>-PMT(Assumptions!$B$13,Assumptions!$B$8,Assumptions!$B$6)</f>
        <v/>
      </c>
      <c r="E125" s="10">
        <f>-IPMT(Assumptions!$B$13,A125,Assumptions!$B$8,Assumptions!$B$6)</f>
        <v/>
      </c>
      <c r="F125" s="10">
        <f>-PPMT(Assumptions!$B$13,A125,Assumptions!$B$8,Assumptions!$B$6)</f>
        <v/>
      </c>
      <c r="G125" s="10">
        <f>C125-F125</f>
        <v/>
      </c>
      <c r="H125" s="10">
        <f>D125+IF(A125=Assumptions!$B$9,G125,0)</f>
        <v/>
      </c>
    </row>
  </sheetData>
  <mergeCells count="1"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4" customWidth="1" min="3" max="3"/>
  </cols>
  <sheetData>
    <row r="1" ht="22" customHeight="1">
      <c r="A1" s="1" t="inlineStr">
        <is>
          <t>Output — payoff &amp; returns</t>
        </is>
      </c>
    </row>
    <row r="4">
      <c r="A4" s="4" t="inlineStr">
        <is>
          <t>Level monthly payment</t>
        </is>
      </c>
      <c r="B4" s="20">
        <f>Model!D6</f>
        <v/>
      </c>
    </row>
    <row r="5">
      <c r="A5" s="4" t="inlineStr">
        <is>
          <t>Total interest (term)</t>
        </is>
      </c>
      <c r="B5" s="10">
        <f>SUM(Model!E6:E125)</f>
        <v/>
      </c>
    </row>
    <row r="6">
      <c r="A6" s="4" t="inlineStr">
        <is>
          <t>Month-120 balance (balloon)</t>
        </is>
      </c>
      <c r="B6" s="20">
        <f>Model!G125</f>
        <v/>
      </c>
    </row>
    <row r="7">
      <c r="A7" s="4" t="inlineStr">
        <is>
          <t>Origination fee</t>
        </is>
      </c>
      <c r="B7" s="20">
        <f>Assumptions!$B$14</f>
        <v/>
      </c>
    </row>
    <row r="8">
      <c r="A8" s="4" t="inlineStr">
        <is>
          <t>Lender XIRR (gross)</t>
        </is>
      </c>
      <c r="B8" s="22">
        <f>XIRR(Model!H5:H125,Model!B5:B125,0.1)</f>
        <v/>
      </c>
    </row>
    <row r="9">
      <c r="A9" s="4" t="inlineStr">
        <is>
          <t>Lender MOIC</t>
        </is>
      </c>
      <c r="B9" s="23">
        <f>SUM(Model!H6:H125)/-Model!H5</f>
        <v/>
      </c>
    </row>
    <row r="12">
      <c r="A12" s="2" t="inlineStr">
        <is>
          <t>CHECKS</t>
        </is>
      </c>
      <c r="B12" s="3" t="n"/>
      <c r="C12" s="3" t="n"/>
    </row>
    <row r="13">
      <c r="A13" s="17" t="inlineStr">
        <is>
          <t>Payment &gt; 0</t>
        </is>
      </c>
      <c r="C13" s="24">
        <f>IF(B4&gt;0,"OK","FAIL")</f>
        <v/>
      </c>
    </row>
    <row r="14">
      <c r="A14" s="17" t="inlineStr">
        <is>
          <t>Balloon (month-120 balance) &gt; 0</t>
        </is>
      </c>
      <c r="C14" s="24">
        <f>IF(B6&gt;0,"OK","FAIL")</f>
        <v/>
      </c>
    </row>
    <row r="15">
      <c r="A15" s="17" t="inlineStr">
        <is>
          <t>IPMT+PPMT = PMT (month 1)</t>
        </is>
      </c>
      <c r="C15" s="24">
        <f>IF(ABS(Model!E6+Model!F6-Model!D6)&lt;0.01,"OK","FAIL")</f>
        <v/>
      </c>
    </row>
    <row r="16">
      <c r="A16" s="17" t="inlineStr">
        <is>
          <t>Ending balance &lt; original loan</t>
        </is>
      </c>
      <c r="C16" s="24">
        <f>IF(B6&lt;Assumptions!$B$6,"OK","FAIL")</f>
        <v/>
      </c>
    </row>
    <row r="17">
      <c r="A17" s="17" t="inlineStr">
        <is>
          <t>Lender XIRR &gt; 0</t>
        </is>
      </c>
      <c r="C17" s="24">
        <f>IF(B8&gt;0,"OK","FAIL")</f>
        <v/>
      </c>
    </row>
    <row r="18">
      <c r="A18" s="17" t="inlineStr">
        <is>
          <t>MOIC &gt; 1</t>
        </is>
      </c>
      <c r="C18" s="24">
        <f>IF(B9&gt;1,"OK","FAIL")</f>
        <v/>
      </c>
    </row>
  </sheetData>
  <mergeCells count="1">
    <mergeCell ref="A1:D1"/>
  </mergeCells>
  <conditionalFormatting sqref="C13:C18">
    <cfRule type="expression" priority="1" dxfId="0">
      <formula>EXACT(C13,"OK")</formula>
    </cfRule>
    <cfRule type="expression" priority="2" dxfId="1">
      <formula>EXACT(C13,"FAIL")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40" customWidth="1" min="3" max="3"/>
    <col width="26" customWidth="1" min="4" max="4"/>
    <col width="34" customWidth="1" min="5" max="5"/>
  </cols>
  <sheetData>
    <row r="1" ht="22" customHeight="1">
      <c r="A1" s="1" t="inlineStr">
        <is>
          <t>Formula Notes</t>
        </is>
      </c>
    </row>
    <row r="3">
      <c r="A3" s="16" t="inlineStr">
        <is>
          <t>Cell</t>
        </is>
      </c>
      <c r="B3" s="16" t="inlineStr">
        <is>
          <t>Formula</t>
        </is>
      </c>
      <c r="C3" s="16" t="inlineStr">
        <is>
          <t>Plain-English</t>
        </is>
      </c>
      <c r="D3" s="16" t="inlineStr">
        <is>
          <t>Shortcut</t>
        </is>
      </c>
      <c r="E3" s="16" t="inlineStr">
        <is>
          <t>Common mistake</t>
        </is>
      </c>
    </row>
    <row r="4" ht="42" customHeight="1">
      <c r="A4" s="25" t="inlineStr">
        <is>
          <t>Model!D6</t>
        </is>
      </c>
      <c r="B4" s="26" t="inlineStr">
        <is>
          <t xml:space="preserve"> =-PMT(rate, n, pv)</t>
        </is>
      </c>
      <c r="C4" s="26" t="inlineStr">
        <is>
          <t>Level payment; minus flips the sign positive.</t>
        </is>
      </c>
      <c r="D4" s="26" t="inlineStr">
        <is>
          <t>Type =-PMT( and Tab</t>
        </is>
      </c>
      <c r="E4" s="26" t="inlineStr">
        <is>
          <t>Leaving it negative and breaking the corkscrew</t>
        </is>
      </c>
    </row>
    <row r="5" ht="42" customHeight="1">
      <c r="A5" s="25" t="inlineStr">
        <is>
          <t>Model!E6</t>
        </is>
      </c>
      <c r="B5" s="26" t="inlineStr">
        <is>
          <t xml:space="preserve"> =-IPMT(rate, per, n, pv)</t>
        </is>
      </c>
      <c r="C5" s="26" t="inlineStr">
        <is>
          <t>Interest portion of the period.</t>
        </is>
      </c>
      <c r="D5" s="26" t="inlineStr">
        <is>
          <t>per = the month number A6</t>
        </is>
      </c>
      <c r="E5" s="26" t="inlineStr">
        <is>
          <t>Hardcoding the period instead of A6</t>
        </is>
      </c>
    </row>
    <row r="6" ht="42" customHeight="1">
      <c r="A6" s="25" t="inlineStr">
        <is>
          <t>Model!F6</t>
        </is>
      </c>
      <c r="B6" s="26" t="inlineStr">
        <is>
          <t xml:space="preserve"> =-PPMT(rate, per, n, pv)</t>
        </is>
      </c>
      <c r="C6" s="26" t="inlineStr">
        <is>
          <t>Principal portion.</t>
        </is>
      </c>
      <c r="D6" s="26" t="inlineStr">
        <is>
          <t>Fills with IPMT</t>
        </is>
      </c>
      <c r="E6" s="26" t="inlineStr">
        <is>
          <t>Forgetting it must net to PMT</t>
        </is>
      </c>
    </row>
    <row r="7" ht="42" customHeight="1">
      <c r="A7" s="25" t="inlineStr">
        <is>
          <t>Model!G6</t>
        </is>
      </c>
      <c r="B7" s="26" t="inlineStr">
        <is>
          <t xml:space="preserve"> =C6-F6</t>
        </is>
      </c>
      <c r="C7" s="26" t="inlineStr">
        <is>
          <t>Corkscrew ending balance.</t>
        </is>
      </c>
      <c r="D7" s="26" t="inlineStr">
        <is>
          <t>Ctrl+D to fill down</t>
        </is>
      </c>
      <c r="E7" s="26" t="inlineStr">
        <is>
          <t>Linking the wrong prior cell for Beginning</t>
        </is>
      </c>
    </row>
    <row r="8" ht="42" customHeight="1">
      <c r="A8" s="25" t="inlineStr">
        <is>
          <t>Output XIRR</t>
        </is>
      </c>
      <c r="B8" s="26" t="inlineStr">
        <is>
          <t xml:space="preserve"> =XIRR(H, dates, 0.1)</t>
        </is>
      </c>
      <c r="C8" s="26" t="inlineStr">
        <is>
          <t>Lender yield on dated cash flows (Act/365).</t>
        </is>
      </c>
      <c r="D8" s="26" t="inlineStr">
        <is>
          <t>Always pass a guess</t>
        </is>
      </c>
      <c r="E8" s="26" t="inlineStr">
        <is>
          <t>Mixing IRR (equal periods) with dated flows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